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W:\Production\SAM\12 Primary Care\02 Regular Analyses\01 Web Pivot Table and Tier 1 Stats\Tier 1 Statistics\2020Q4\"/>
    </mc:Choice>
  </mc:AlternateContent>
  <xr:revisionPtr revIDLastSave="0" documentId="13_ncr:1_{1EB3CCD8-357E-43DE-BE38-9C113364B2B4}" xr6:coauthVersionLast="41" xr6:coauthVersionMax="41" xr10:uidLastSave="{00000000-0000-0000-0000-000000000000}"/>
  <bookViews>
    <workbookView xWindow="22932" yWindow="-108" windowWidth="23256" windowHeight="12576" xr2:uid="{00000000-000D-0000-FFFF-FFFF00000000}"/>
  </bookViews>
  <sheets>
    <sheet name="Ethnicity" sheetId="1" r:id="rId1"/>
    <sheet name="Gender" sheetId="6" r:id="rId2"/>
    <sheet name="Age" sheetId="7" r:id="rId3"/>
    <sheet name="Deprivation" sheetId="8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6" i="1" l="1"/>
  <c r="C26" i="1"/>
  <c r="C26" i="6" l="1"/>
  <c r="B26" i="6"/>
  <c r="C26" i="7"/>
  <c r="B26" i="7"/>
  <c r="C25" i="7"/>
  <c r="B25" i="7"/>
  <c r="C24" i="7"/>
  <c r="B24" i="7"/>
  <c r="C23" i="7"/>
  <c r="B23" i="7"/>
  <c r="C22" i="7"/>
  <c r="B22" i="7"/>
  <c r="C21" i="7"/>
  <c r="B21" i="7"/>
  <c r="C20" i="7"/>
  <c r="B20" i="7"/>
  <c r="C19" i="7"/>
  <c r="B19" i="7"/>
  <c r="C18" i="7"/>
  <c r="B18" i="7"/>
  <c r="C17" i="7"/>
  <c r="B17" i="7"/>
  <c r="C16" i="7"/>
  <c r="B16" i="7"/>
  <c r="C15" i="7"/>
  <c r="B15" i="7"/>
  <c r="C14" i="7"/>
  <c r="B14" i="7"/>
  <c r="C13" i="7"/>
  <c r="B13" i="7"/>
  <c r="C12" i="7"/>
  <c r="B12" i="7"/>
  <c r="C11" i="7"/>
  <c r="B11" i="7"/>
  <c r="C10" i="7"/>
  <c r="B10" i="7"/>
  <c r="C9" i="7"/>
  <c r="B9" i="7"/>
  <c r="C8" i="7"/>
  <c r="B8" i="7"/>
  <c r="C7" i="7"/>
  <c r="B7" i="7"/>
  <c r="C6" i="7"/>
  <c r="B6" i="7"/>
  <c r="B26" i="8" l="1"/>
  <c r="A29" i="8" l="1"/>
  <c r="A29" i="7"/>
  <c r="A29" i="6"/>
  <c r="B7" i="1" l="1"/>
  <c r="B7" i="8" s="1"/>
  <c r="B8" i="1"/>
  <c r="B8" i="8" s="1"/>
  <c r="B9" i="1"/>
  <c r="B9" i="8" s="1"/>
  <c r="B10" i="1"/>
  <c r="B10" i="8" s="1"/>
  <c r="B11" i="1"/>
  <c r="B11" i="8" s="1"/>
  <c r="B12" i="1"/>
  <c r="B12" i="8" s="1"/>
  <c r="B13" i="1"/>
  <c r="B13" i="8" s="1"/>
  <c r="B14" i="1"/>
  <c r="B14" i="8" s="1"/>
  <c r="B15" i="1"/>
  <c r="B15" i="8" s="1"/>
  <c r="B16" i="1"/>
  <c r="B16" i="8" s="1"/>
  <c r="B17" i="1"/>
  <c r="B17" i="8" s="1"/>
  <c r="B18" i="1"/>
  <c r="B18" i="8" s="1"/>
  <c r="B19" i="1"/>
  <c r="B19" i="8" s="1"/>
  <c r="B20" i="1"/>
  <c r="B20" i="8" s="1"/>
  <c r="B21" i="1"/>
  <c r="B21" i="8" s="1"/>
  <c r="B22" i="1"/>
  <c r="B22" i="8" s="1"/>
  <c r="B23" i="1"/>
  <c r="B23" i="8" s="1"/>
  <c r="B24" i="1"/>
  <c r="B24" i="8" s="1"/>
  <c r="B25" i="1"/>
  <c r="B25" i="8" s="1"/>
  <c r="B6" i="1"/>
  <c r="B6" i="8" s="1"/>
  <c r="C7" i="8" l="1"/>
  <c r="C8" i="8"/>
  <c r="C9" i="8"/>
  <c r="C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6" i="8"/>
  <c r="C26" i="8" l="1"/>
  <c r="D7" i="7"/>
  <c r="A1" i="8"/>
  <c r="S26" i="8"/>
  <c r="P26" i="8"/>
  <c r="M26" i="8"/>
  <c r="J26" i="8"/>
  <c r="G26" i="8"/>
  <c r="S25" i="8"/>
  <c r="P25" i="8"/>
  <c r="M25" i="8"/>
  <c r="J25" i="8"/>
  <c r="G25" i="8"/>
  <c r="D25" i="8"/>
  <c r="S24" i="8"/>
  <c r="P24" i="8"/>
  <c r="M24" i="8"/>
  <c r="J24" i="8"/>
  <c r="G24" i="8"/>
  <c r="D24" i="8"/>
  <c r="S23" i="8"/>
  <c r="P23" i="8"/>
  <c r="M23" i="8"/>
  <c r="J23" i="8"/>
  <c r="G23" i="8"/>
  <c r="D23" i="8"/>
  <c r="S22" i="8"/>
  <c r="P22" i="8"/>
  <c r="M22" i="8"/>
  <c r="J22" i="8"/>
  <c r="G22" i="8"/>
  <c r="D22" i="8"/>
  <c r="S21" i="8"/>
  <c r="P21" i="8"/>
  <c r="M21" i="8"/>
  <c r="J21" i="8"/>
  <c r="G21" i="8"/>
  <c r="D21" i="8"/>
  <c r="S20" i="8"/>
  <c r="P20" i="8"/>
  <c r="M20" i="8"/>
  <c r="J20" i="8"/>
  <c r="G20" i="8"/>
  <c r="D20" i="8"/>
  <c r="S19" i="8"/>
  <c r="P19" i="8"/>
  <c r="M19" i="8"/>
  <c r="J19" i="8"/>
  <c r="G19" i="8"/>
  <c r="D19" i="8"/>
  <c r="S18" i="8"/>
  <c r="P18" i="8"/>
  <c r="M18" i="8"/>
  <c r="J18" i="8"/>
  <c r="G18" i="8"/>
  <c r="D18" i="8"/>
  <c r="S17" i="8"/>
  <c r="P17" i="8"/>
  <c r="M17" i="8"/>
  <c r="J17" i="8"/>
  <c r="G17" i="8"/>
  <c r="D17" i="8"/>
  <c r="S16" i="8"/>
  <c r="P16" i="8"/>
  <c r="M16" i="8"/>
  <c r="J16" i="8"/>
  <c r="G16" i="8"/>
  <c r="D16" i="8"/>
  <c r="S15" i="8"/>
  <c r="P15" i="8"/>
  <c r="M15" i="8"/>
  <c r="J15" i="8"/>
  <c r="G15" i="8"/>
  <c r="D15" i="8"/>
  <c r="S14" i="8"/>
  <c r="P14" i="8"/>
  <c r="M14" i="8"/>
  <c r="J14" i="8"/>
  <c r="G14" i="8"/>
  <c r="D14" i="8"/>
  <c r="S13" i="8"/>
  <c r="P13" i="8"/>
  <c r="M13" i="8"/>
  <c r="J13" i="8"/>
  <c r="G13" i="8"/>
  <c r="D13" i="8"/>
  <c r="S12" i="8"/>
  <c r="P12" i="8"/>
  <c r="M12" i="8"/>
  <c r="J12" i="8"/>
  <c r="G12" i="8"/>
  <c r="D12" i="8"/>
  <c r="S11" i="8"/>
  <c r="P11" i="8"/>
  <c r="M11" i="8"/>
  <c r="J11" i="8"/>
  <c r="G11" i="8"/>
  <c r="D11" i="8"/>
  <c r="S10" i="8"/>
  <c r="P10" i="8"/>
  <c r="M10" i="8"/>
  <c r="J10" i="8"/>
  <c r="G10" i="8"/>
  <c r="D10" i="8"/>
  <c r="S9" i="8"/>
  <c r="P9" i="8"/>
  <c r="M9" i="8"/>
  <c r="J9" i="8"/>
  <c r="G9" i="8"/>
  <c r="D9" i="8"/>
  <c r="S8" i="8"/>
  <c r="P8" i="8"/>
  <c r="M8" i="8"/>
  <c r="J8" i="8"/>
  <c r="G8" i="8"/>
  <c r="D8" i="8"/>
  <c r="S7" i="8"/>
  <c r="P7" i="8"/>
  <c r="M7" i="8"/>
  <c r="J7" i="8"/>
  <c r="G7" i="8"/>
  <c r="D7" i="8"/>
  <c r="S6" i="8"/>
  <c r="P6" i="8"/>
  <c r="M6" i="8"/>
  <c r="J6" i="8"/>
  <c r="G6" i="8"/>
  <c r="A1" i="7"/>
  <c r="G26" i="7"/>
  <c r="V25" i="7"/>
  <c r="V24" i="7"/>
  <c r="V23" i="7"/>
  <c r="V22" i="7"/>
  <c r="V21" i="7"/>
  <c r="V20" i="7"/>
  <c r="V19" i="7"/>
  <c r="V18" i="7"/>
  <c r="V17" i="7"/>
  <c r="V16" i="7"/>
  <c r="V15" i="7"/>
  <c r="V14" i="7"/>
  <c r="V13" i="7"/>
  <c r="V12" i="7"/>
  <c r="V11" i="7"/>
  <c r="V10" i="7"/>
  <c r="V9" i="7"/>
  <c r="V8" i="7"/>
  <c r="V7" i="7"/>
  <c r="V6" i="7"/>
  <c r="S25" i="7"/>
  <c r="S24" i="7"/>
  <c r="S23" i="7"/>
  <c r="S22" i="7"/>
  <c r="S21" i="7"/>
  <c r="S20" i="7"/>
  <c r="S19" i="7"/>
  <c r="S18" i="7"/>
  <c r="S17" i="7"/>
  <c r="S16" i="7"/>
  <c r="S15" i="7"/>
  <c r="S14" i="7"/>
  <c r="S13" i="7"/>
  <c r="S12" i="7"/>
  <c r="S11" i="7"/>
  <c r="S10" i="7"/>
  <c r="S9" i="7"/>
  <c r="S8" i="7"/>
  <c r="S7" i="7"/>
  <c r="S6" i="7"/>
  <c r="P25" i="7"/>
  <c r="P24" i="7"/>
  <c r="P23" i="7"/>
  <c r="P22" i="7"/>
  <c r="P21" i="7"/>
  <c r="P20" i="7"/>
  <c r="P19" i="7"/>
  <c r="P18" i="7"/>
  <c r="P17" i="7"/>
  <c r="P16" i="7"/>
  <c r="P15" i="7"/>
  <c r="P14" i="7"/>
  <c r="P13" i="7"/>
  <c r="P12" i="7"/>
  <c r="P11" i="7"/>
  <c r="P10" i="7"/>
  <c r="P9" i="7"/>
  <c r="P8" i="7"/>
  <c r="P7" i="7"/>
  <c r="P6" i="7"/>
  <c r="M25" i="7"/>
  <c r="M24" i="7"/>
  <c r="M23" i="7"/>
  <c r="M22" i="7"/>
  <c r="M21" i="7"/>
  <c r="M20" i="7"/>
  <c r="M19" i="7"/>
  <c r="M18" i="7"/>
  <c r="M17" i="7"/>
  <c r="M16" i="7"/>
  <c r="M15" i="7"/>
  <c r="M14" i="7"/>
  <c r="M13" i="7"/>
  <c r="M12" i="7"/>
  <c r="M11" i="7"/>
  <c r="M10" i="7"/>
  <c r="M9" i="7"/>
  <c r="M8" i="7"/>
  <c r="M7" i="7"/>
  <c r="M6" i="7"/>
  <c r="J25" i="7"/>
  <c r="J24" i="7"/>
  <c r="J23" i="7"/>
  <c r="J22" i="7"/>
  <c r="J21" i="7"/>
  <c r="J20" i="7"/>
  <c r="J19" i="7"/>
  <c r="J18" i="7"/>
  <c r="J17" i="7"/>
  <c r="J16" i="7"/>
  <c r="J15" i="7"/>
  <c r="J14" i="7"/>
  <c r="J13" i="7"/>
  <c r="J12" i="7"/>
  <c r="J11" i="7"/>
  <c r="J10" i="7"/>
  <c r="J9" i="7"/>
  <c r="J8" i="7"/>
  <c r="J7" i="7"/>
  <c r="J6" i="7"/>
  <c r="G25" i="7"/>
  <c r="G24" i="7"/>
  <c r="G23" i="7"/>
  <c r="G22" i="7"/>
  <c r="G21" i="7"/>
  <c r="G20" i="7"/>
  <c r="G19" i="7"/>
  <c r="G18" i="7"/>
  <c r="G17" i="7"/>
  <c r="G16" i="7"/>
  <c r="G15" i="7"/>
  <c r="G14" i="7"/>
  <c r="G13" i="7"/>
  <c r="G12" i="7"/>
  <c r="G11" i="7"/>
  <c r="G10" i="7"/>
  <c r="G9" i="7"/>
  <c r="G8" i="7"/>
  <c r="G7" i="7"/>
  <c r="G6" i="7"/>
  <c r="C25" i="6"/>
  <c r="B25" i="6"/>
  <c r="C24" i="6"/>
  <c r="B24" i="6"/>
  <c r="C23" i="6"/>
  <c r="B23" i="6"/>
  <c r="C22" i="6"/>
  <c r="B22" i="6"/>
  <c r="C21" i="6"/>
  <c r="B21" i="6"/>
  <c r="C20" i="6"/>
  <c r="B20" i="6"/>
  <c r="C19" i="6"/>
  <c r="B19" i="6"/>
  <c r="C18" i="6"/>
  <c r="B18" i="6"/>
  <c r="C17" i="6"/>
  <c r="B17" i="6"/>
  <c r="C16" i="6"/>
  <c r="B16" i="6"/>
  <c r="C15" i="6"/>
  <c r="B15" i="6"/>
  <c r="C14" i="6"/>
  <c r="B14" i="6"/>
  <c r="C13" i="6"/>
  <c r="B13" i="6"/>
  <c r="C12" i="6"/>
  <c r="B12" i="6"/>
  <c r="C11" i="6"/>
  <c r="B11" i="6"/>
  <c r="C10" i="6"/>
  <c r="B10" i="6"/>
  <c r="C9" i="6"/>
  <c r="B9" i="6"/>
  <c r="C8" i="6"/>
  <c r="B8" i="6"/>
  <c r="C7" i="6"/>
  <c r="B7" i="6"/>
  <c r="C6" i="6"/>
  <c r="B6" i="6"/>
  <c r="A1" i="6"/>
  <c r="J25" i="6"/>
  <c r="G25" i="6"/>
  <c r="J24" i="6"/>
  <c r="G24" i="6"/>
  <c r="J23" i="6"/>
  <c r="G23" i="6"/>
  <c r="J22" i="6"/>
  <c r="G22" i="6"/>
  <c r="J21" i="6"/>
  <c r="G21" i="6"/>
  <c r="J20" i="6"/>
  <c r="G20" i="6"/>
  <c r="J19" i="6"/>
  <c r="G19" i="6"/>
  <c r="J18" i="6"/>
  <c r="G18" i="6"/>
  <c r="J17" i="6"/>
  <c r="G17" i="6"/>
  <c r="J16" i="6"/>
  <c r="G16" i="6"/>
  <c r="J15" i="6"/>
  <c r="G15" i="6"/>
  <c r="J14" i="6"/>
  <c r="G14" i="6"/>
  <c r="J13" i="6"/>
  <c r="G13" i="6"/>
  <c r="J12" i="6"/>
  <c r="G12" i="6"/>
  <c r="J11" i="6"/>
  <c r="G11" i="6"/>
  <c r="J10" i="6"/>
  <c r="G10" i="6"/>
  <c r="J9" i="6"/>
  <c r="G9" i="6"/>
  <c r="J8" i="6"/>
  <c r="G8" i="6"/>
  <c r="J7" i="6"/>
  <c r="G7" i="6"/>
  <c r="J6" i="6"/>
  <c r="G6" i="6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D8" i="6" l="1"/>
  <c r="D10" i="6"/>
  <c r="D12" i="6"/>
  <c r="J26" i="6"/>
  <c r="D14" i="6"/>
  <c r="D16" i="6"/>
  <c r="D18" i="6"/>
  <c r="D19" i="7"/>
  <c r="D20" i="6"/>
  <c r="D22" i="6"/>
  <c r="D24" i="6"/>
  <c r="D10" i="7"/>
  <c r="D12" i="7"/>
  <c r="D14" i="7"/>
  <c r="D16" i="7"/>
  <c r="D18" i="7"/>
  <c r="D20" i="7"/>
  <c r="D22" i="7"/>
  <c r="D24" i="7"/>
  <c r="V26" i="7"/>
  <c r="S26" i="7"/>
  <c r="P26" i="7"/>
  <c r="M26" i="7"/>
  <c r="J26" i="7"/>
  <c r="D21" i="7"/>
  <c r="D23" i="7"/>
  <c r="D15" i="7"/>
  <c r="D9" i="7"/>
  <c r="D11" i="7"/>
  <c r="D13" i="7"/>
  <c r="D25" i="7"/>
  <c r="D17" i="7"/>
  <c r="G26" i="6"/>
  <c r="M26" i="1"/>
  <c r="J26" i="1"/>
  <c r="G26" i="1"/>
  <c r="D8" i="1"/>
  <c r="D10" i="1"/>
  <c r="D12" i="1"/>
  <c r="D14" i="1"/>
  <c r="D16" i="1"/>
  <c r="D18" i="1"/>
  <c r="D20" i="1"/>
  <c r="D22" i="1"/>
  <c r="D24" i="1"/>
  <c r="D11" i="1"/>
  <c r="D21" i="1"/>
  <c r="D7" i="6"/>
  <c r="D9" i="6"/>
  <c r="D11" i="6"/>
  <c r="D13" i="6"/>
  <c r="D15" i="6"/>
  <c r="D17" i="6"/>
  <c r="D19" i="6"/>
  <c r="D21" i="6"/>
  <c r="D23" i="6"/>
  <c r="D25" i="6"/>
  <c r="D9" i="1"/>
  <c r="D13" i="1"/>
  <c r="D15" i="1"/>
  <c r="D17" i="1"/>
  <c r="D19" i="1"/>
  <c r="D23" i="1"/>
  <c r="D25" i="1"/>
  <c r="D7" i="1"/>
  <c r="D8" i="7"/>
  <c r="D6" i="8"/>
  <c r="D6" i="7"/>
  <c r="D6" i="6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6" i="1"/>
  <c r="D26" i="6" l="1"/>
  <c r="D26" i="7"/>
  <c r="D26" i="1"/>
  <c r="D26" i="8"/>
  <c r="D6" i="1"/>
</calcChain>
</file>

<file path=xl/sharedStrings.xml><?xml version="1.0" encoding="utf-8"?>
<sst xmlns="http://schemas.openxmlformats.org/spreadsheetml/2006/main" count="179" uniqueCount="50">
  <si>
    <t>Total</t>
  </si>
  <si>
    <t>Maori</t>
  </si>
  <si>
    <t>Pacific</t>
  </si>
  <si>
    <t>%</t>
  </si>
  <si>
    <t>Auckland</t>
  </si>
  <si>
    <t>Bay of Plenty</t>
  </si>
  <si>
    <t>Canterbury</t>
  </si>
  <si>
    <t>Counties Manukau</t>
  </si>
  <si>
    <t>Hutt Valley</t>
  </si>
  <si>
    <t>Lakes</t>
  </si>
  <si>
    <t>Nelson Marlborough</t>
  </si>
  <si>
    <t>Northland</t>
  </si>
  <si>
    <t>South Canterbury</t>
  </si>
  <si>
    <t>Southern</t>
  </si>
  <si>
    <t>Tairawhiti</t>
  </si>
  <si>
    <t>Taranaki</t>
  </si>
  <si>
    <t>Waikato</t>
  </si>
  <si>
    <t>Wairarapa</t>
  </si>
  <si>
    <t>Waitemata</t>
  </si>
  <si>
    <t>West Coast</t>
  </si>
  <si>
    <t>Whanganui</t>
  </si>
  <si>
    <t>National</t>
  </si>
  <si>
    <t>Total Population</t>
  </si>
  <si>
    <t>Female</t>
  </si>
  <si>
    <t>Male</t>
  </si>
  <si>
    <t>Total Enrolled</t>
  </si>
  <si>
    <t>Other</t>
  </si>
  <si>
    <t>0 - 4 Year Olds</t>
  </si>
  <si>
    <t>5 - 14 Year Olds</t>
  </si>
  <si>
    <t>15 - 24 Year Olds</t>
  </si>
  <si>
    <t>25 - 44 Year Olds</t>
  </si>
  <si>
    <t>45 - 64 Year Olds</t>
  </si>
  <si>
    <t>65+ Year Olds</t>
  </si>
  <si>
    <t>DHB of Domicile</t>
  </si>
  <si>
    <t>NZ Dep 1 - 2</t>
  </si>
  <si>
    <t>NZ Dep 3 - 4</t>
  </si>
  <si>
    <t>NZ Dep 5 - 6</t>
  </si>
  <si>
    <t>NZ Dep 7 - 8</t>
  </si>
  <si>
    <t>This report shows the number and estimated percentage of the New Zealand population (based on Stats NZ population projections) who are enrolled in a PHO by ethnicity.</t>
  </si>
  <si>
    <r>
      <rPr>
        <b/>
        <u/>
        <sz val="9"/>
        <color theme="1"/>
        <rFont val="Arial"/>
        <family val="2"/>
      </rPr>
      <t>Note</t>
    </r>
    <r>
      <rPr>
        <sz val="9"/>
        <color theme="1"/>
        <rFont val="Arial"/>
        <family val="2"/>
      </rPr>
      <t>: The estimated percentage of those who are enrolled in a PHO may exceed 100% as data is sourced from two different places (Ministry of Health &amp; Stats NZ).</t>
    </r>
  </si>
  <si>
    <t>This report shows the number and estimated percentage of the New Zealand population (based on Stats NZ population projections) who are enrolled in a PHO by age group.</t>
  </si>
  <si>
    <t>This report shows the number and estimated percentage of the New Zealand population (based on Stats NZ population projections) who are enrolled in a PHO by gender.</t>
  </si>
  <si>
    <t>This report shows the number and estimated percentage of the New Zealand population (based on Stats NZ population projections) who are enrolled in a PHO by deprivation.</t>
  </si>
  <si>
    <t>Capital and Coast</t>
  </si>
  <si>
    <t>Hawkes Bay</t>
  </si>
  <si>
    <t>MidCentral</t>
  </si>
  <si>
    <t>NZ Dep 9 - 10 (Highly Deprived)</t>
  </si>
  <si>
    <t xml:space="preserve">           Total enrolment numbers include enrolees with unknown deprivation. Counts of those with unknown deprivation are not displayed separately.</t>
  </si>
  <si>
    <t xml:space="preserve">           Population is based on projections provided by Stats NZ in Nov 2019. </t>
  </si>
  <si>
    <t>Access to Primary Care by Ethnicity (October 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</si>
</sst>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%"/>
    <numFmt numFmtId="165" formatCode="#,##0;\-#,##0;0"/>
    <numFmt numFmtId="166" formatCode="#,##0.00;\-#,##0.00;0.00"/>
    <numFmt numFmtId="167" formatCode="0.000%"/>
  </numFmts>
  <fonts count="12" x14ac:knownFonts="1">
    <font>
      <sz val="10"/>
      <color theme="1"/>
      <name val="Arial"/>
      <family val="2"/>
    </font>
    <font>
      <sz val="10"/>
      <name val="Arial"/>
      <family val="2"/>
    </font>
    <font>
      <sz val="10"/>
      <color theme="1"/>
      <name val="Cambria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b/>
      <u/>
      <sz val="9"/>
      <color theme="1"/>
      <name val="Arial"/>
      <family val="2"/>
    </font>
    <font>
      <b/>
      <sz val="11"/>
      <name val="Arial"/>
      <family val="2"/>
    </font>
    <font>
      <i/>
      <sz val="8"/>
      <name val="Arial"/>
      <family val="2"/>
    </font>
    <font>
      <b/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9"/>
      </patternFill>
    </fill>
    <fill>
      <patternFill patternType="solid">
        <fgColor rgb="FFFFFFCC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2" fillId="0" borderId="0"/>
    <xf numFmtId="9" fontId="3" fillId="0" borderId="0" applyFont="0" applyFill="0" applyBorder="0" applyAlignment="0" applyProtection="0"/>
    <xf numFmtId="0" fontId="2" fillId="0" borderId="0"/>
  </cellStyleXfs>
  <cellXfs count="27">
    <xf numFmtId="0" fontId="0" fillId="0" borderId="0" xfId="0"/>
    <xf numFmtId="165" fontId="6" fillId="2" borderId="1" xfId="1" applyNumberFormat="1" applyFont="1" applyFill="1" applyBorder="1" applyAlignment="1">
      <alignment horizontal="right" vertical="center"/>
    </xf>
    <xf numFmtId="0" fontId="4" fillId="2" borderId="0" xfId="1" applyFont="1" applyFill="1" applyAlignment="1" applyProtection="1">
      <alignment vertical="center"/>
      <protection locked="0"/>
    </xf>
    <xf numFmtId="0" fontId="5" fillId="2" borderId="0" xfId="0" applyFont="1" applyFill="1" applyAlignment="1">
      <alignment vertical="center"/>
    </xf>
    <xf numFmtId="0" fontId="4" fillId="2" borderId="0" xfId="1" applyFont="1" applyFill="1" applyAlignment="1" applyProtection="1">
      <alignment horizontal="center" vertical="center"/>
      <protection locked="0"/>
    </xf>
    <xf numFmtId="165" fontId="5" fillId="2" borderId="0" xfId="0" applyNumberFormat="1" applyFont="1" applyFill="1" applyAlignment="1">
      <alignment vertical="center"/>
    </xf>
    <xf numFmtId="166" fontId="5" fillId="2" borderId="0" xfId="0" applyNumberFormat="1" applyFont="1" applyFill="1" applyAlignment="1">
      <alignment vertical="center"/>
    </xf>
    <xf numFmtId="167" fontId="5" fillId="2" borderId="0" xfId="4" applyNumberFormat="1" applyFont="1" applyFill="1" applyAlignment="1">
      <alignment vertical="center"/>
    </xf>
    <xf numFmtId="3" fontId="5" fillId="2" borderId="0" xfId="0" applyNumberFormat="1" applyFont="1" applyFill="1" applyAlignment="1">
      <alignment vertical="center"/>
    </xf>
    <xf numFmtId="9" fontId="5" fillId="2" borderId="0" xfId="0" applyNumberFormat="1" applyFont="1" applyFill="1" applyAlignment="1">
      <alignment vertical="center"/>
    </xf>
    <xf numFmtId="10" fontId="5" fillId="2" borderId="0" xfId="0" applyNumberFormat="1" applyFont="1" applyFill="1" applyAlignment="1">
      <alignment vertical="center"/>
    </xf>
    <xf numFmtId="0" fontId="9" fillId="2" borderId="0" xfId="1" applyFont="1" applyFill="1" applyAlignment="1" applyProtection="1">
      <alignment vertical="center"/>
      <protection locked="0"/>
    </xf>
    <xf numFmtId="0" fontId="10" fillId="2" borderId="0" xfId="1" applyFont="1" applyFill="1" applyAlignment="1" applyProtection="1">
      <alignment vertical="center"/>
      <protection locked="0"/>
    </xf>
    <xf numFmtId="0" fontId="6" fillId="2" borderId="2" xfId="1" applyNumberFormat="1" applyFont="1" applyFill="1" applyBorder="1" applyAlignment="1">
      <alignment horizontal="left" vertical="center"/>
    </xf>
    <xf numFmtId="0" fontId="4" fillId="2" borderId="1" xfId="1" applyNumberFormat="1" applyFont="1" applyFill="1" applyBorder="1" applyAlignment="1">
      <alignment horizontal="centerContinuous" vertical="center"/>
    </xf>
    <xf numFmtId="0" fontId="7" fillId="2" borderId="1" xfId="1" applyNumberFormat="1" applyFont="1" applyFill="1" applyBorder="1" applyAlignment="1">
      <alignment horizontal="centerContinuous" vertical="center"/>
    </xf>
    <xf numFmtId="0" fontId="4" fillId="3" borderId="2" xfId="1" applyNumberFormat="1" applyFont="1" applyFill="1" applyBorder="1" applyAlignment="1">
      <alignment vertical="center" wrapText="1"/>
    </xf>
    <xf numFmtId="0" fontId="4" fillId="4" borderId="1" xfId="1" applyNumberFormat="1" applyFont="1" applyFill="1" applyBorder="1" applyAlignment="1">
      <alignment horizontal="center" vertical="center" wrapText="1"/>
    </xf>
    <xf numFmtId="164" fontId="4" fillId="4" borderId="1" xfId="2" applyNumberFormat="1" applyFont="1" applyFill="1" applyBorder="1" applyAlignment="1">
      <alignment horizontal="center" vertical="center" wrapText="1"/>
    </xf>
    <xf numFmtId="0" fontId="4" fillId="3" borderId="2" xfId="1" applyNumberFormat="1" applyFont="1" applyFill="1" applyBorder="1" applyAlignment="1">
      <alignment horizontal="left" vertical="center"/>
    </xf>
    <xf numFmtId="165" fontId="4" fillId="3" borderId="1" xfId="1" applyNumberFormat="1" applyFont="1" applyFill="1" applyBorder="1" applyAlignment="1">
      <alignment horizontal="right" vertical="center"/>
    </xf>
    <xf numFmtId="9" fontId="4" fillId="3" borderId="1" xfId="1" applyNumberFormat="1" applyFont="1" applyFill="1" applyBorder="1" applyAlignment="1">
      <alignment horizontal="right" vertical="center"/>
    </xf>
    <xf numFmtId="9" fontId="6" fillId="5" borderId="1" xfId="1" applyNumberFormat="1" applyFont="1" applyFill="1" applyBorder="1" applyAlignment="1">
      <alignment horizontal="right" vertical="center"/>
    </xf>
    <xf numFmtId="0" fontId="11" fillId="2" borderId="0" xfId="0" applyFont="1" applyFill="1" applyAlignment="1">
      <alignment vertical="center"/>
    </xf>
    <xf numFmtId="0" fontId="9" fillId="2" borderId="0" xfId="1" applyFont="1" applyFill="1" applyAlignment="1" applyProtection="1">
      <alignment vertical="center"/>
    </xf>
    <xf numFmtId="3" fontId="5" fillId="0" borderId="1" xfId="0" applyNumberFormat="1" applyFont="1" applyBorder="1" applyAlignment="1">
      <alignment vertical="center"/>
    </xf>
    <xf numFmtId="0" fontId="5" fillId="2" borderId="0" xfId="0" applyFont="1" applyFill="1" applyAlignment="1">
      <alignment horizontal="left" vertical="center"/>
    </xf>
  </cellXfs>
  <cellStyles count="6">
    <cellStyle name="Normal" xfId="0" builtinId="0"/>
    <cellStyle name="Normal 2" xfId="1" xr:uid="{00000000-0005-0000-0000-000001000000}"/>
    <cellStyle name="Normal 3" xfId="3" xr:uid="{00000000-0005-0000-0000-000002000000}"/>
    <cellStyle name="Normal 4" xfId="5" xr:uid="{00000000-0005-0000-0000-000003000000}"/>
    <cellStyle name="Percent" xfId="4" builtinId="5"/>
    <cellStyle name="Percent 2" xfId="2" xr:uid="{00000000-0005-0000-0000-000005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32"/>
  <sheetViews>
    <sheetView tabSelected="1" zoomScaleNormal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A4" sqref="A4"/>
    </sheetView>
  </sheetViews>
  <sheetFormatPr defaultColWidth="9.109375" defaultRowHeight="11.4" x14ac:dyDescent="0.25"/>
  <cols>
    <col min="1" max="1" width="27.6640625" style="3" customWidth="1"/>
    <col min="2" max="13" width="9.44140625" style="3" customWidth="1"/>
    <col min="14" max="16384" width="9.109375" style="3"/>
  </cols>
  <sheetData>
    <row r="1" spans="1:14" ht="13.8" x14ac:dyDescent="0.25">
      <c r="A1" s="11" t="s">
        <v>49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4" ht="12" x14ac:dyDescent="0.25">
      <c r="A2" s="12" t="s">
        <v>38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4" ht="12" x14ac:dyDescent="0.2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4" ht="13.2" customHeight="1" x14ac:dyDescent="0.25">
      <c r="B4" s="14" t="s">
        <v>0</v>
      </c>
      <c r="C4" s="15"/>
      <c r="D4" s="15"/>
      <c r="E4" s="14" t="s">
        <v>1</v>
      </c>
      <c r="F4" s="15"/>
      <c r="G4" s="15"/>
      <c r="H4" s="14" t="s">
        <v>2</v>
      </c>
      <c r="I4" s="15"/>
      <c r="J4" s="15"/>
      <c r="K4" s="14" t="s">
        <v>26</v>
      </c>
      <c r="L4" s="15"/>
      <c r="M4" s="15"/>
    </row>
    <row r="5" spans="1:14" ht="26.4" customHeight="1" x14ac:dyDescent="0.25">
      <c r="A5" s="16" t="s">
        <v>33</v>
      </c>
      <c r="B5" s="17" t="s">
        <v>25</v>
      </c>
      <c r="C5" s="17" t="s">
        <v>22</v>
      </c>
      <c r="D5" s="18" t="s">
        <v>3</v>
      </c>
      <c r="E5" s="17" t="s">
        <v>25</v>
      </c>
      <c r="F5" s="17" t="s">
        <v>22</v>
      </c>
      <c r="G5" s="18" t="s">
        <v>3</v>
      </c>
      <c r="H5" s="17" t="s">
        <v>25</v>
      </c>
      <c r="I5" s="17" t="s">
        <v>22</v>
      </c>
      <c r="J5" s="18" t="s">
        <v>3</v>
      </c>
      <c r="K5" s="17" t="s">
        <v>25</v>
      </c>
      <c r="L5" s="17" t="s">
        <v>22</v>
      </c>
      <c r="M5" s="18" t="s">
        <v>3</v>
      </c>
    </row>
    <row r="6" spans="1:14" ht="13.2" customHeight="1" x14ac:dyDescent="0.25">
      <c r="A6" s="13" t="s">
        <v>4</v>
      </c>
      <c r="B6" s="1">
        <f>E6+H6+K6</f>
        <v>463971</v>
      </c>
      <c r="C6" s="1">
        <f t="shared" ref="C6:C25" si="0">F6+I6+L6</f>
        <v>492484.99999999988</v>
      </c>
      <c r="D6" s="22">
        <f>IF(B6=0,"",B6/C6)</f>
        <v>0.9421017899022307</v>
      </c>
      <c r="E6" s="1">
        <v>33336</v>
      </c>
      <c r="F6" s="1">
        <v>40344.999999999978</v>
      </c>
      <c r="G6" s="22">
        <f>IF(E6=0,"",E6/F6)</f>
        <v>0.82627339199405181</v>
      </c>
      <c r="H6" s="1">
        <v>55705</v>
      </c>
      <c r="I6" s="1">
        <v>54129.999999999978</v>
      </c>
      <c r="J6" s="22">
        <f>IF(H6=0,"",H6/I6)</f>
        <v>1.0290966192499542</v>
      </c>
      <c r="K6" s="1">
        <v>374930</v>
      </c>
      <c r="L6" s="1">
        <v>398009.99999999994</v>
      </c>
      <c r="M6" s="22">
        <f>IF(K6=0,"",K6/L6)</f>
        <v>0.94201150724856175</v>
      </c>
      <c r="N6" s="5"/>
    </row>
    <row r="7" spans="1:14" ht="13.2" customHeight="1" x14ac:dyDescent="0.25">
      <c r="A7" s="13" t="s">
        <v>5</v>
      </c>
      <c r="B7" s="1">
        <f t="shared" ref="B7:B25" si="1">E7+H7+K7</f>
        <v>246811</v>
      </c>
      <c r="C7" s="1">
        <f t="shared" si="0"/>
        <v>258200.00000000003</v>
      </c>
      <c r="D7" s="22">
        <f t="shared" ref="D7:D26" si="2">IF(B7=0,"",B7/C7)</f>
        <v>0.95589078233927183</v>
      </c>
      <c r="E7" s="1">
        <v>59894</v>
      </c>
      <c r="F7" s="1">
        <v>66000</v>
      </c>
      <c r="G7" s="22">
        <f t="shared" ref="G7:G26" si="3">IF(E7=0,"",E7/F7)</f>
        <v>0.90748484848484845</v>
      </c>
      <c r="H7" s="1">
        <v>4321</v>
      </c>
      <c r="I7" s="1">
        <v>4729.9999999999991</v>
      </c>
      <c r="J7" s="22">
        <f t="shared" ref="J7:J26" si="4">IF(H7=0,"",H7/I7)</f>
        <v>0.91353065539112066</v>
      </c>
      <c r="K7" s="1">
        <v>182596</v>
      </c>
      <c r="L7" s="1">
        <v>187470.00000000003</v>
      </c>
      <c r="M7" s="22">
        <f t="shared" ref="M7:M26" si="5">IF(K7=0,"",K7/L7)</f>
        <v>0.97400117352109661</v>
      </c>
      <c r="N7" s="5"/>
    </row>
    <row r="8" spans="1:14" ht="13.2" customHeight="1" x14ac:dyDescent="0.25">
      <c r="A8" s="13" t="s">
        <v>6</v>
      </c>
      <c r="B8" s="1">
        <f t="shared" si="1"/>
        <v>545635</v>
      </c>
      <c r="C8" s="1">
        <f t="shared" si="0"/>
        <v>576565</v>
      </c>
      <c r="D8" s="22">
        <f t="shared" si="2"/>
        <v>0.94635470415304435</v>
      </c>
      <c r="E8" s="1">
        <v>47588</v>
      </c>
      <c r="F8" s="1">
        <v>56365.000000000007</v>
      </c>
      <c r="G8" s="22">
        <f t="shared" si="3"/>
        <v>0.84428279960968677</v>
      </c>
      <c r="H8" s="1">
        <v>15931</v>
      </c>
      <c r="I8" s="1">
        <v>16285.000000000004</v>
      </c>
      <c r="J8" s="22">
        <f t="shared" si="4"/>
        <v>0.97826220448265255</v>
      </c>
      <c r="K8" s="1">
        <v>482116</v>
      </c>
      <c r="L8" s="1">
        <v>503914.99999999994</v>
      </c>
      <c r="M8" s="22">
        <f t="shared" si="5"/>
        <v>0.95674072016113842</v>
      </c>
      <c r="N8" s="5"/>
    </row>
    <row r="9" spans="1:14" ht="13.2" customHeight="1" x14ac:dyDescent="0.25">
      <c r="A9" s="13" t="s">
        <v>43</v>
      </c>
      <c r="B9" s="1">
        <f t="shared" si="1"/>
        <v>301807</v>
      </c>
      <c r="C9" s="1">
        <f t="shared" si="0"/>
        <v>319880.00000000006</v>
      </c>
      <c r="D9" s="22">
        <f t="shared" si="2"/>
        <v>0.94350068775790907</v>
      </c>
      <c r="E9" s="1">
        <v>33501</v>
      </c>
      <c r="F9" s="1">
        <v>37715</v>
      </c>
      <c r="G9" s="22">
        <f t="shared" si="3"/>
        <v>0.88826726766538511</v>
      </c>
      <c r="H9" s="1">
        <v>22613</v>
      </c>
      <c r="I9" s="1">
        <v>22615.000000000004</v>
      </c>
      <c r="J9" s="22">
        <f t="shared" si="4"/>
        <v>0.99991156312182161</v>
      </c>
      <c r="K9" s="1">
        <v>245693</v>
      </c>
      <c r="L9" s="1">
        <v>259550.00000000006</v>
      </c>
      <c r="M9" s="22">
        <f t="shared" si="5"/>
        <v>0.94661144288191079</v>
      </c>
      <c r="N9" s="5"/>
    </row>
    <row r="10" spans="1:14" ht="13.2" customHeight="1" x14ac:dyDescent="0.25">
      <c r="A10" s="13" t="s">
        <v>7</v>
      </c>
      <c r="B10" s="1">
        <f t="shared" si="1"/>
        <v>568020</v>
      </c>
      <c r="C10" s="1">
        <f t="shared" si="0"/>
        <v>576455</v>
      </c>
      <c r="D10" s="22">
        <f t="shared" si="2"/>
        <v>0.98536746146707033</v>
      </c>
      <c r="E10" s="1">
        <v>82772</v>
      </c>
      <c r="F10" s="1">
        <v>93905.000000000015</v>
      </c>
      <c r="G10" s="22">
        <f t="shared" si="3"/>
        <v>0.88144401256589089</v>
      </c>
      <c r="H10" s="1">
        <v>143030</v>
      </c>
      <c r="I10" s="1">
        <v>126485</v>
      </c>
      <c r="J10" s="22">
        <f t="shared" si="4"/>
        <v>1.1308060244297742</v>
      </c>
      <c r="K10" s="1">
        <v>342218</v>
      </c>
      <c r="L10" s="1">
        <v>356065</v>
      </c>
      <c r="M10" s="22">
        <f t="shared" si="5"/>
        <v>0.96111103309788948</v>
      </c>
      <c r="N10" s="5"/>
    </row>
    <row r="11" spans="1:14" ht="13.2" customHeight="1" x14ac:dyDescent="0.25">
      <c r="A11" s="13" t="s">
        <v>44</v>
      </c>
      <c r="B11" s="1">
        <f t="shared" si="1"/>
        <v>166965</v>
      </c>
      <c r="C11" s="1">
        <f t="shared" si="0"/>
        <v>175790</v>
      </c>
      <c r="D11" s="22">
        <f t="shared" si="2"/>
        <v>0.94979805449684285</v>
      </c>
      <c r="E11" s="1">
        <v>43601</v>
      </c>
      <c r="F11" s="1">
        <v>47689.999999999985</v>
      </c>
      <c r="G11" s="22">
        <f t="shared" si="3"/>
        <v>0.91425875445586102</v>
      </c>
      <c r="H11" s="1">
        <v>6212</v>
      </c>
      <c r="I11" s="1">
        <v>7280.0000000000009</v>
      </c>
      <c r="J11" s="22">
        <f t="shared" si="4"/>
        <v>0.85329670329670315</v>
      </c>
      <c r="K11" s="1">
        <v>117152</v>
      </c>
      <c r="L11" s="1">
        <v>120820</v>
      </c>
      <c r="M11" s="22">
        <f t="shared" si="5"/>
        <v>0.96964078794901509</v>
      </c>
      <c r="N11" s="5"/>
    </row>
    <row r="12" spans="1:14" ht="13.2" customHeight="1" x14ac:dyDescent="0.25">
      <c r="A12" s="13" t="s">
        <v>8</v>
      </c>
      <c r="B12" s="1">
        <f t="shared" si="1"/>
        <v>150661</v>
      </c>
      <c r="C12" s="1">
        <f t="shared" si="0"/>
        <v>156500</v>
      </c>
      <c r="D12" s="22">
        <f t="shared" si="2"/>
        <v>0.96269009584664533</v>
      </c>
      <c r="E12" s="1">
        <v>24515</v>
      </c>
      <c r="F12" s="1">
        <v>27910</v>
      </c>
      <c r="G12" s="22">
        <f t="shared" si="3"/>
        <v>0.87835901110713011</v>
      </c>
      <c r="H12" s="1">
        <v>11836</v>
      </c>
      <c r="I12" s="1">
        <v>11934.999999999995</v>
      </c>
      <c r="J12" s="22">
        <f t="shared" si="4"/>
        <v>0.99170506912442447</v>
      </c>
      <c r="K12" s="1">
        <v>114310</v>
      </c>
      <c r="L12" s="1">
        <v>116655</v>
      </c>
      <c r="M12" s="22">
        <f t="shared" si="5"/>
        <v>0.97989798979897991</v>
      </c>
      <c r="N12" s="5"/>
    </row>
    <row r="13" spans="1:14" ht="13.2" customHeight="1" x14ac:dyDescent="0.25">
      <c r="A13" s="13" t="s">
        <v>9</v>
      </c>
      <c r="B13" s="1">
        <f t="shared" si="1"/>
        <v>109378</v>
      </c>
      <c r="C13" s="1">
        <f t="shared" si="0"/>
        <v>116130</v>
      </c>
      <c r="D13" s="22">
        <f t="shared" si="2"/>
        <v>0.94185826229225866</v>
      </c>
      <c r="E13" s="1">
        <v>37837</v>
      </c>
      <c r="F13" s="1">
        <v>42755</v>
      </c>
      <c r="G13" s="22">
        <f t="shared" si="3"/>
        <v>0.88497251783417141</v>
      </c>
      <c r="H13" s="1">
        <v>2749</v>
      </c>
      <c r="I13" s="1">
        <v>2784.9999999999995</v>
      </c>
      <c r="J13" s="22">
        <f t="shared" si="4"/>
        <v>0.98707360861759441</v>
      </c>
      <c r="K13" s="1">
        <v>68792</v>
      </c>
      <c r="L13" s="1">
        <v>70590</v>
      </c>
      <c r="M13" s="22">
        <f t="shared" si="5"/>
        <v>0.97452897010908057</v>
      </c>
      <c r="N13" s="5"/>
    </row>
    <row r="14" spans="1:14" ht="13.2" customHeight="1" x14ac:dyDescent="0.25">
      <c r="A14" s="13" t="s">
        <v>45</v>
      </c>
      <c r="B14" s="1">
        <f t="shared" si="1"/>
        <v>174007</v>
      </c>
      <c r="C14" s="1">
        <f t="shared" si="0"/>
        <v>185810</v>
      </c>
      <c r="D14" s="22">
        <f t="shared" si="2"/>
        <v>0.93647812281362686</v>
      </c>
      <c r="E14" s="1">
        <v>31537</v>
      </c>
      <c r="F14" s="1">
        <v>38895.000000000015</v>
      </c>
      <c r="G14" s="22">
        <f t="shared" si="3"/>
        <v>0.81082401336932741</v>
      </c>
      <c r="H14" s="1">
        <v>5477</v>
      </c>
      <c r="I14" s="1">
        <v>5884.9999999999991</v>
      </c>
      <c r="J14" s="22">
        <f t="shared" si="4"/>
        <v>0.93067119796091768</v>
      </c>
      <c r="K14" s="1">
        <v>136993</v>
      </c>
      <c r="L14" s="1">
        <v>141030</v>
      </c>
      <c r="M14" s="22">
        <f t="shared" si="5"/>
        <v>0.97137488477628875</v>
      </c>
      <c r="N14" s="5"/>
    </row>
    <row r="15" spans="1:14" ht="13.2" customHeight="1" x14ac:dyDescent="0.25">
      <c r="A15" s="13" t="s">
        <v>10</v>
      </c>
      <c r="B15" s="1">
        <f t="shared" si="1"/>
        <v>152289</v>
      </c>
      <c r="C15" s="1">
        <f t="shared" si="0"/>
        <v>158965</v>
      </c>
      <c r="D15" s="22">
        <f t="shared" si="2"/>
        <v>0.95800333406724747</v>
      </c>
      <c r="E15" s="1">
        <v>14808</v>
      </c>
      <c r="F15" s="1">
        <v>17665.000000000004</v>
      </c>
      <c r="G15" s="22">
        <f t="shared" si="3"/>
        <v>0.83826776110953849</v>
      </c>
      <c r="H15" s="1">
        <v>2454</v>
      </c>
      <c r="I15" s="1">
        <v>3059.9999999999991</v>
      </c>
      <c r="J15" s="22">
        <f t="shared" si="4"/>
        <v>0.80196078431372575</v>
      </c>
      <c r="K15" s="1">
        <v>135027</v>
      </c>
      <c r="L15" s="1">
        <v>138240</v>
      </c>
      <c r="M15" s="22">
        <f t="shared" si="5"/>
        <v>0.97675781250000004</v>
      </c>
      <c r="N15" s="5"/>
    </row>
    <row r="16" spans="1:14" ht="13.2" customHeight="1" x14ac:dyDescent="0.25">
      <c r="A16" s="13" t="s">
        <v>11</v>
      </c>
      <c r="B16" s="1">
        <f t="shared" si="1"/>
        <v>186034</v>
      </c>
      <c r="C16" s="1">
        <f t="shared" si="0"/>
        <v>192599.99999999997</v>
      </c>
      <c r="D16" s="22">
        <f t="shared" si="2"/>
        <v>0.96590861889927326</v>
      </c>
      <c r="E16" s="1">
        <v>64966</v>
      </c>
      <c r="F16" s="1">
        <v>68894.999999999985</v>
      </c>
      <c r="G16" s="22">
        <f t="shared" si="3"/>
        <v>0.94297118803977087</v>
      </c>
      <c r="H16" s="1">
        <v>3642</v>
      </c>
      <c r="I16" s="1">
        <v>4015</v>
      </c>
      <c r="J16" s="22">
        <f t="shared" si="4"/>
        <v>0.90709838107098384</v>
      </c>
      <c r="K16" s="1">
        <v>117426</v>
      </c>
      <c r="L16" s="1">
        <v>119689.99999999999</v>
      </c>
      <c r="M16" s="22">
        <f t="shared" si="5"/>
        <v>0.98108446820954143</v>
      </c>
      <c r="N16" s="5"/>
    </row>
    <row r="17" spans="1:17" ht="13.2" customHeight="1" x14ac:dyDescent="0.25">
      <c r="A17" s="13" t="s">
        <v>12</v>
      </c>
      <c r="B17" s="1">
        <f t="shared" si="1"/>
        <v>59664</v>
      </c>
      <c r="C17" s="1">
        <f t="shared" si="0"/>
        <v>61827.5</v>
      </c>
      <c r="D17" s="22">
        <f t="shared" si="2"/>
        <v>0.96500748049007323</v>
      </c>
      <c r="E17" s="1">
        <v>4623</v>
      </c>
      <c r="F17" s="1">
        <v>5665.0000000000009</v>
      </c>
      <c r="G17" s="22">
        <f t="shared" si="3"/>
        <v>0.81606354810238291</v>
      </c>
      <c r="H17" s="1">
        <v>1084</v>
      </c>
      <c r="I17" s="1">
        <v>922.49999999999989</v>
      </c>
      <c r="J17" s="22">
        <f t="shared" si="4"/>
        <v>1.1750677506775069</v>
      </c>
      <c r="K17" s="1">
        <v>53957</v>
      </c>
      <c r="L17" s="1">
        <v>55240</v>
      </c>
      <c r="M17" s="22">
        <f t="shared" si="5"/>
        <v>0.97677407675597394</v>
      </c>
      <c r="N17" s="5"/>
    </row>
    <row r="18" spans="1:17" ht="13.2" customHeight="1" x14ac:dyDescent="0.25">
      <c r="A18" s="13" t="s">
        <v>13</v>
      </c>
      <c r="B18" s="1">
        <f t="shared" si="1"/>
        <v>322092</v>
      </c>
      <c r="C18" s="1">
        <f t="shared" si="0"/>
        <v>344130</v>
      </c>
      <c r="D18" s="22">
        <f t="shared" si="2"/>
        <v>0.93596024758085605</v>
      </c>
      <c r="E18" s="1">
        <v>30361</v>
      </c>
      <c r="F18" s="1">
        <v>36910.000000000007</v>
      </c>
      <c r="G18" s="22">
        <f t="shared" si="3"/>
        <v>0.82256840964508249</v>
      </c>
      <c r="H18" s="1">
        <v>7477</v>
      </c>
      <c r="I18" s="1">
        <v>7839.9999999999982</v>
      </c>
      <c r="J18" s="22">
        <f t="shared" si="4"/>
        <v>0.95369897959183692</v>
      </c>
      <c r="K18" s="1">
        <v>284254</v>
      </c>
      <c r="L18" s="1">
        <v>299380</v>
      </c>
      <c r="M18" s="22">
        <f t="shared" si="5"/>
        <v>0.94947558287126732</v>
      </c>
      <c r="N18" s="5"/>
    </row>
    <row r="19" spans="1:17" ht="13.2" customHeight="1" x14ac:dyDescent="0.25">
      <c r="A19" s="13" t="s">
        <v>14</v>
      </c>
      <c r="B19" s="1">
        <f t="shared" si="1"/>
        <v>49279</v>
      </c>
      <c r="C19" s="1">
        <f t="shared" si="0"/>
        <v>49695.000000000015</v>
      </c>
      <c r="D19" s="22">
        <f t="shared" si="2"/>
        <v>0.99162893651272732</v>
      </c>
      <c r="E19" s="1">
        <v>24760</v>
      </c>
      <c r="F19" s="1">
        <v>26515.000000000004</v>
      </c>
      <c r="G19" s="22">
        <f t="shared" si="3"/>
        <v>0.93381105034885903</v>
      </c>
      <c r="H19" s="1">
        <v>1038</v>
      </c>
      <c r="I19" s="1">
        <v>1177.5</v>
      </c>
      <c r="J19" s="22">
        <f t="shared" si="4"/>
        <v>0.88152866242038219</v>
      </c>
      <c r="K19" s="1">
        <v>23481</v>
      </c>
      <c r="L19" s="1">
        <v>22002.500000000007</v>
      </c>
      <c r="M19" s="22">
        <f t="shared" si="5"/>
        <v>1.0671969094421085</v>
      </c>
      <c r="N19" s="5"/>
    </row>
    <row r="20" spans="1:17" ht="13.2" customHeight="1" x14ac:dyDescent="0.25">
      <c r="A20" s="13" t="s">
        <v>15</v>
      </c>
      <c r="B20" s="1">
        <f t="shared" si="1"/>
        <v>117548</v>
      </c>
      <c r="C20" s="1">
        <f t="shared" si="0"/>
        <v>124170.00000000003</v>
      </c>
      <c r="D20" s="22">
        <f t="shared" si="2"/>
        <v>0.94666988805669627</v>
      </c>
      <c r="E20" s="1">
        <v>20855</v>
      </c>
      <c r="F20" s="1">
        <v>25055.000000000007</v>
      </c>
      <c r="G20" s="22">
        <f t="shared" si="3"/>
        <v>0.83236878866493691</v>
      </c>
      <c r="H20" s="1">
        <v>1569</v>
      </c>
      <c r="I20" s="1">
        <v>1664.9999999999998</v>
      </c>
      <c r="J20" s="22">
        <f t="shared" si="4"/>
        <v>0.94234234234234249</v>
      </c>
      <c r="K20" s="1">
        <v>95124</v>
      </c>
      <c r="L20" s="1">
        <v>97450.000000000015</v>
      </c>
      <c r="M20" s="22">
        <f t="shared" si="5"/>
        <v>0.97613134940995372</v>
      </c>
      <c r="N20" s="5"/>
    </row>
    <row r="21" spans="1:17" ht="13.2" customHeight="1" x14ac:dyDescent="0.25">
      <c r="A21" s="13" t="s">
        <v>16</v>
      </c>
      <c r="B21" s="1">
        <f t="shared" si="1"/>
        <v>414101</v>
      </c>
      <c r="C21" s="1">
        <f t="shared" si="0"/>
        <v>434315</v>
      </c>
      <c r="D21" s="22">
        <f t="shared" si="2"/>
        <v>0.9534577438034606</v>
      </c>
      <c r="E21" s="1">
        <v>89925</v>
      </c>
      <c r="F21" s="1">
        <v>103964.99999999999</v>
      </c>
      <c r="G21" s="22">
        <f t="shared" si="3"/>
        <v>0.86495455201269666</v>
      </c>
      <c r="H21" s="1">
        <v>13028</v>
      </c>
      <c r="I21" s="1">
        <v>13135.000000000004</v>
      </c>
      <c r="J21" s="22">
        <f t="shared" si="4"/>
        <v>0.99185382565664226</v>
      </c>
      <c r="K21" s="1">
        <v>311148</v>
      </c>
      <c r="L21" s="1">
        <v>317215</v>
      </c>
      <c r="M21" s="22">
        <f t="shared" si="5"/>
        <v>0.98087417051526571</v>
      </c>
      <c r="N21" s="5"/>
    </row>
    <row r="22" spans="1:17" ht="13.2" customHeight="1" x14ac:dyDescent="0.25">
      <c r="A22" s="13" t="s">
        <v>17</v>
      </c>
      <c r="B22" s="1">
        <f t="shared" si="1"/>
        <v>47186</v>
      </c>
      <c r="C22" s="1">
        <f t="shared" si="0"/>
        <v>48374.999999999993</v>
      </c>
      <c r="D22" s="22">
        <f t="shared" si="2"/>
        <v>0.9754211886304911</v>
      </c>
      <c r="E22" s="1">
        <v>8383</v>
      </c>
      <c r="F22" s="1">
        <v>8825</v>
      </c>
      <c r="G22" s="22">
        <f t="shared" si="3"/>
        <v>0.9499150141643059</v>
      </c>
      <c r="H22" s="1">
        <v>1012</v>
      </c>
      <c r="I22" s="1">
        <v>1007.4999999999999</v>
      </c>
      <c r="J22" s="22">
        <f t="shared" si="4"/>
        <v>1.0044665012406948</v>
      </c>
      <c r="K22" s="1">
        <v>37791</v>
      </c>
      <c r="L22" s="1">
        <v>38542.499999999993</v>
      </c>
      <c r="M22" s="22">
        <f t="shared" si="5"/>
        <v>0.9805020431990662</v>
      </c>
      <c r="N22" s="5"/>
    </row>
    <row r="23" spans="1:17" ht="13.2" customHeight="1" x14ac:dyDescent="0.25">
      <c r="A23" s="13" t="s">
        <v>18</v>
      </c>
      <c r="B23" s="1">
        <f t="shared" si="1"/>
        <v>601227</v>
      </c>
      <c r="C23" s="1">
        <f t="shared" si="0"/>
        <v>626340</v>
      </c>
      <c r="D23" s="22">
        <f t="shared" si="2"/>
        <v>0.9599051633298209</v>
      </c>
      <c r="E23" s="1">
        <v>52976</v>
      </c>
      <c r="F23" s="1">
        <v>63660</v>
      </c>
      <c r="G23" s="22">
        <f t="shared" si="3"/>
        <v>0.83217090794847626</v>
      </c>
      <c r="H23" s="1">
        <v>45656</v>
      </c>
      <c r="I23" s="1">
        <v>44869.999999999985</v>
      </c>
      <c r="J23" s="22">
        <f t="shared" si="4"/>
        <v>1.0175172721194565</v>
      </c>
      <c r="K23" s="1">
        <v>502595</v>
      </c>
      <c r="L23" s="1">
        <v>517810</v>
      </c>
      <c r="M23" s="22">
        <f t="shared" si="5"/>
        <v>0.97061663544543364</v>
      </c>
      <c r="N23" s="5"/>
    </row>
    <row r="24" spans="1:17" ht="13.2" customHeight="1" x14ac:dyDescent="0.25">
      <c r="A24" s="13" t="s">
        <v>19</v>
      </c>
      <c r="B24" s="1">
        <f t="shared" si="1"/>
        <v>31309</v>
      </c>
      <c r="C24" s="1">
        <f t="shared" si="0"/>
        <v>32574.999999999996</v>
      </c>
      <c r="D24" s="22">
        <f t="shared" si="2"/>
        <v>0.96113584036838073</v>
      </c>
      <c r="E24" s="1">
        <v>3519</v>
      </c>
      <c r="F24" s="1">
        <v>3889.9999999999995</v>
      </c>
      <c r="G24" s="22">
        <f t="shared" si="3"/>
        <v>0.90462724935732663</v>
      </c>
      <c r="H24" s="1">
        <v>330</v>
      </c>
      <c r="I24" s="1">
        <v>384.99999999999994</v>
      </c>
      <c r="J24" s="22">
        <f t="shared" si="4"/>
        <v>0.85714285714285732</v>
      </c>
      <c r="K24" s="1">
        <v>27460</v>
      </c>
      <c r="L24" s="1">
        <v>28299.999999999996</v>
      </c>
      <c r="M24" s="22">
        <f t="shared" si="5"/>
        <v>0.97031802120141353</v>
      </c>
      <c r="N24" s="5"/>
    </row>
    <row r="25" spans="1:17" ht="13.2" customHeight="1" x14ac:dyDescent="0.25">
      <c r="A25" s="13" t="s">
        <v>20</v>
      </c>
      <c r="B25" s="1">
        <f t="shared" si="1"/>
        <v>65347</v>
      </c>
      <c r="C25" s="1">
        <f t="shared" si="0"/>
        <v>68317.500000000015</v>
      </c>
      <c r="D25" s="22">
        <f t="shared" si="2"/>
        <v>0.95651919347165781</v>
      </c>
      <c r="E25" s="1">
        <v>17168</v>
      </c>
      <c r="F25" s="1">
        <v>18669.999999999996</v>
      </c>
      <c r="G25" s="22">
        <f t="shared" si="3"/>
        <v>0.91955008034279606</v>
      </c>
      <c r="H25" s="1">
        <v>1705</v>
      </c>
      <c r="I25" s="1">
        <v>1907.5</v>
      </c>
      <c r="J25" s="22">
        <f t="shared" si="4"/>
        <v>0.89384010484927912</v>
      </c>
      <c r="K25" s="1">
        <v>46474</v>
      </c>
      <c r="L25" s="1">
        <v>47740.000000000015</v>
      </c>
      <c r="M25" s="22">
        <f t="shared" si="5"/>
        <v>0.97348135735232477</v>
      </c>
      <c r="N25" s="5"/>
    </row>
    <row r="26" spans="1:17" ht="13.2" customHeight="1" x14ac:dyDescent="0.25">
      <c r="A26" s="19" t="s">
        <v>21</v>
      </c>
      <c r="B26" s="20">
        <f t="shared" ref="B26:C26" si="6">E26+H26+K26</f>
        <v>4773331</v>
      </c>
      <c r="C26" s="20">
        <f t="shared" si="6"/>
        <v>4999125</v>
      </c>
      <c r="D26" s="21">
        <f t="shared" si="2"/>
        <v>0.95483329582676968</v>
      </c>
      <c r="E26" s="20">
        <v>726925</v>
      </c>
      <c r="F26" s="20">
        <v>831295</v>
      </c>
      <c r="G26" s="21">
        <f t="shared" si="3"/>
        <v>0.87444890201432701</v>
      </c>
      <c r="H26" s="20">
        <v>346869</v>
      </c>
      <c r="I26" s="20">
        <v>332115</v>
      </c>
      <c r="J26" s="21">
        <f t="shared" si="4"/>
        <v>1.0444243710762837</v>
      </c>
      <c r="K26" s="20">
        <v>3699537</v>
      </c>
      <c r="L26" s="20">
        <v>3835715</v>
      </c>
      <c r="M26" s="21">
        <f t="shared" si="5"/>
        <v>0.96449736229099403</v>
      </c>
      <c r="N26" s="5"/>
    </row>
    <row r="28" spans="1:17" ht="12" x14ac:dyDescent="0.25">
      <c r="A28" s="3" t="s">
        <v>39</v>
      </c>
      <c r="B28" s="5"/>
      <c r="C28" s="6"/>
      <c r="D28" s="7"/>
      <c r="E28" s="5"/>
      <c r="F28" s="8"/>
      <c r="G28" s="9"/>
      <c r="H28" s="5"/>
      <c r="I28" s="8"/>
      <c r="J28" s="10"/>
      <c r="K28" s="5"/>
      <c r="L28" s="8"/>
      <c r="M28" s="10"/>
      <c r="N28" s="5"/>
      <c r="O28" s="5"/>
      <c r="P28" s="8"/>
      <c r="Q28" s="10"/>
    </row>
    <row r="29" spans="1:17" x14ac:dyDescent="0.25">
      <c r="A29" s="3" t="s">
        <v>48</v>
      </c>
    </row>
    <row r="32" spans="1:17" x14ac:dyDescent="0.25">
      <c r="A32" s="26"/>
    </row>
  </sheetData>
  <pageMargins left="0.31496062992125984" right="0.31496062992125984" top="0.55118110236220474" bottom="0.35433070866141736" header="0.31496062992125984" footer="0.31496062992125984"/>
  <pageSetup paperSize="9" scale="81" orientation="landscape" r:id="rId1"/>
  <rowBreaks count="2" manualBreakCount="2">
    <brk id="27" max="16383" man="1"/>
    <brk id="53" max="16383" man="1"/>
  </rowBreaks>
  <ignoredErrors>
    <ignoredError sqref="D26 D24:D25 G24:G25 J24:J25 M24:M25 G26 M26 J2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29"/>
  <sheetViews>
    <sheetView zoomScaleNormal="100" workbookViewId="0">
      <pane xSplit="4" ySplit="5" topLeftCell="E6" activePane="bottomRight" state="frozen"/>
      <selection activeCell="A28" sqref="A28:A32"/>
      <selection pane="topRight" activeCell="A28" sqref="A28:A32"/>
      <selection pane="bottomLeft" activeCell="A28" sqref="A28:A32"/>
      <selection pane="bottomRight" activeCell="A4" sqref="A4"/>
    </sheetView>
  </sheetViews>
  <sheetFormatPr defaultColWidth="9.109375" defaultRowHeight="11.4" x14ac:dyDescent="0.25"/>
  <cols>
    <col min="1" max="1" width="27.6640625" style="3" customWidth="1"/>
    <col min="2" max="10" width="9.44140625" style="3" customWidth="1"/>
    <col min="11" max="16384" width="9.109375" style="3"/>
  </cols>
  <sheetData>
    <row r="1" spans="1:10" ht="13.8" x14ac:dyDescent="0.25">
      <c r="A1" s="24" t="str">
        <f>SUBSTITUTE(Ethnicity!A1,"Ethnicity","Gender")</f>
        <v>Access to Primary Care by Gender (October 2020)</v>
      </c>
      <c r="B1" s="2"/>
      <c r="C1" s="2"/>
      <c r="D1" s="2"/>
      <c r="E1" s="2"/>
      <c r="F1" s="2"/>
      <c r="G1" s="2"/>
      <c r="H1" s="2"/>
      <c r="I1" s="2"/>
      <c r="J1" s="2"/>
    </row>
    <row r="2" spans="1:10" ht="12" x14ac:dyDescent="0.25">
      <c r="A2" s="12" t="s">
        <v>41</v>
      </c>
      <c r="B2" s="4"/>
      <c r="C2" s="4"/>
      <c r="D2" s="4"/>
      <c r="E2" s="4"/>
      <c r="F2" s="4"/>
      <c r="G2" s="4"/>
      <c r="H2" s="4"/>
      <c r="I2" s="4"/>
      <c r="J2" s="4"/>
    </row>
    <row r="3" spans="1:10" ht="12" x14ac:dyDescent="0.25">
      <c r="B3" s="2"/>
      <c r="C3" s="2"/>
      <c r="D3" s="2"/>
      <c r="E3" s="2"/>
      <c r="F3" s="2"/>
      <c r="G3" s="2"/>
      <c r="H3" s="2"/>
      <c r="I3" s="2"/>
      <c r="J3" s="2"/>
    </row>
    <row r="4" spans="1:10" ht="13.2" customHeight="1" x14ac:dyDescent="0.25">
      <c r="B4" s="14" t="s">
        <v>0</v>
      </c>
      <c r="C4" s="15"/>
      <c r="D4" s="15"/>
      <c r="E4" s="14" t="s">
        <v>23</v>
      </c>
      <c r="F4" s="15"/>
      <c r="G4" s="15"/>
      <c r="H4" s="14" t="s">
        <v>24</v>
      </c>
      <c r="I4" s="15"/>
      <c r="J4" s="15"/>
    </row>
    <row r="5" spans="1:10" ht="26.4" customHeight="1" x14ac:dyDescent="0.25">
      <c r="A5" s="16" t="s">
        <v>33</v>
      </c>
      <c r="B5" s="17" t="s">
        <v>25</v>
      </c>
      <c r="C5" s="17" t="s">
        <v>22</v>
      </c>
      <c r="D5" s="18" t="s">
        <v>3</v>
      </c>
      <c r="E5" s="17" t="s">
        <v>25</v>
      </c>
      <c r="F5" s="17" t="s">
        <v>22</v>
      </c>
      <c r="G5" s="18" t="s">
        <v>3</v>
      </c>
      <c r="H5" s="17" t="s">
        <v>25</v>
      </c>
      <c r="I5" s="17" t="s">
        <v>22</v>
      </c>
      <c r="J5" s="18" t="s">
        <v>3</v>
      </c>
    </row>
    <row r="6" spans="1:10" ht="13.2" customHeight="1" x14ac:dyDescent="0.25">
      <c r="A6" s="13" t="s">
        <v>4</v>
      </c>
      <c r="B6" s="1">
        <f>E6+H6</f>
        <v>463971</v>
      </c>
      <c r="C6" s="1">
        <f t="shared" ref="C6:C25" si="0">F6+I6</f>
        <v>492485</v>
      </c>
      <c r="D6" s="22">
        <f>IF(B6=0,"",B6/C6)</f>
        <v>0.94210178990223048</v>
      </c>
      <c r="E6" s="25">
        <v>238764</v>
      </c>
      <c r="F6" s="25">
        <v>249804.99999999997</v>
      </c>
      <c r="G6" s="22">
        <f>IF(E6=0,"",E6/F6)</f>
        <v>0.955801525189648</v>
      </c>
      <c r="H6" s="25">
        <v>225207</v>
      </c>
      <c r="I6" s="25">
        <v>242680</v>
      </c>
      <c r="J6" s="22">
        <f>IF(H6=0,"",H6/I6)</f>
        <v>0.92799983517389151</v>
      </c>
    </row>
    <row r="7" spans="1:10" ht="13.2" customHeight="1" x14ac:dyDescent="0.25">
      <c r="A7" s="13" t="s">
        <v>5</v>
      </c>
      <c r="B7" s="1">
        <f t="shared" ref="B7:B25" si="1">E7+H7</f>
        <v>246811</v>
      </c>
      <c r="C7" s="1">
        <f t="shared" si="0"/>
        <v>258199.99999999994</v>
      </c>
      <c r="D7" s="22">
        <f t="shared" ref="D7:D26" si="2">IF(B7=0,"",B7/C7)</f>
        <v>0.95589078233927205</v>
      </c>
      <c r="E7" s="25">
        <v>128485</v>
      </c>
      <c r="F7" s="25">
        <v>132790</v>
      </c>
      <c r="G7" s="22">
        <f t="shared" ref="G7:G26" si="3">IF(E7=0,"",E7/F7)</f>
        <v>0.96758039008961516</v>
      </c>
      <c r="H7" s="25">
        <v>118326</v>
      </c>
      <c r="I7" s="25">
        <v>125409.99999999996</v>
      </c>
      <c r="J7" s="22">
        <f t="shared" ref="J7:J26" si="4">IF(H7=0,"",H7/I7)</f>
        <v>0.94351327645323368</v>
      </c>
    </row>
    <row r="8" spans="1:10" ht="13.2" customHeight="1" x14ac:dyDescent="0.25">
      <c r="A8" s="13" t="s">
        <v>6</v>
      </c>
      <c r="B8" s="1">
        <f t="shared" si="1"/>
        <v>545635</v>
      </c>
      <c r="C8" s="1">
        <f t="shared" si="0"/>
        <v>576565.00000000012</v>
      </c>
      <c r="D8" s="22">
        <f t="shared" si="2"/>
        <v>0.94635470415304412</v>
      </c>
      <c r="E8" s="25">
        <v>279156</v>
      </c>
      <c r="F8" s="25">
        <v>289670.00000000012</v>
      </c>
      <c r="G8" s="22">
        <f t="shared" si="3"/>
        <v>0.9637035247005209</v>
      </c>
      <c r="H8" s="25">
        <v>266479</v>
      </c>
      <c r="I8" s="25">
        <v>286895</v>
      </c>
      <c r="J8" s="22">
        <f t="shared" si="4"/>
        <v>0.92883807664825113</v>
      </c>
    </row>
    <row r="9" spans="1:10" ht="13.2" customHeight="1" x14ac:dyDescent="0.25">
      <c r="A9" s="13" t="s">
        <v>43</v>
      </c>
      <c r="B9" s="1">
        <f t="shared" si="1"/>
        <v>301807</v>
      </c>
      <c r="C9" s="1">
        <f t="shared" si="0"/>
        <v>319880.00000000006</v>
      </c>
      <c r="D9" s="22">
        <f t="shared" si="2"/>
        <v>0.94350068775790907</v>
      </c>
      <c r="E9" s="25">
        <v>157414</v>
      </c>
      <c r="F9" s="25">
        <v>165460.00000000006</v>
      </c>
      <c r="G9" s="22">
        <f t="shared" si="3"/>
        <v>0.95137193279342402</v>
      </c>
      <c r="H9" s="25">
        <v>144393</v>
      </c>
      <c r="I9" s="25">
        <v>154420</v>
      </c>
      <c r="J9" s="22">
        <f t="shared" si="4"/>
        <v>0.93506670120450719</v>
      </c>
    </row>
    <row r="10" spans="1:10" ht="13.2" customHeight="1" x14ac:dyDescent="0.25">
      <c r="A10" s="13" t="s">
        <v>7</v>
      </c>
      <c r="B10" s="1">
        <f t="shared" si="1"/>
        <v>568020</v>
      </c>
      <c r="C10" s="1">
        <f t="shared" si="0"/>
        <v>576455.00000000012</v>
      </c>
      <c r="D10" s="22">
        <f t="shared" si="2"/>
        <v>0.9853674614670701</v>
      </c>
      <c r="E10" s="25">
        <v>289884</v>
      </c>
      <c r="F10" s="25">
        <v>290735.00000000006</v>
      </c>
      <c r="G10" s="22">
        <f t="shared" si="3"/>
        <v>0.99707293583503853</v>
      </c>
      <c r="H10" s="25">
        <v>278136</v>
      </c>
      <c r="I10" s="25">
        <v>285720.00000000006</v>
      </c>
      <c r="J10" s="22">
        <f t="shared" si="4"/>
        <v>0.97345653086938244</v>
      </c>
    </row>
    <row r="11" spans="1:10" ht="13.2" customHeight="1" x14ac:dyDescent="0.25">
      <c r="A11" s="13" t="s">
        <v>44</v>
      </c>
      <c r="B11" s="1">
        <f t="shared" si="1"/>
        <v>166965</v>
      </c>
      <c r="C11" s="1">
        <f t="shared" si="0"/>
        <v>175790</v>
      </c>
      <c r="D11" s="22">
        <f t="shared" si="2"/>
        <v>0.94979805449684285</v>
      </c>
      <c r="E11" s="25">
        <v>86905</v>
      </c>
      <c r="F11" s="25">
        <v>90389.999999999985</v>
      </c>
      <c r="G11" s="22">
        <f t="shared" si="3"/>
        <v>0.96144485009403713</v>
      </c>
      <c r="H11" s="25">
        <v>80060</v>
      </c>
      <c r="I11" s="25">
        <v>85400.000000000015</v>
      </c>
      <c r="J11" s="22">
        <f t="shared" si="4"/>
        <v>0.937470725995316</v>
      </c>
    </row>
    <row r="12" spans="1:10" ht="13.2" customHeight="1" x14ac:dyDescent="0.25">
      <c r="A12" s="13" t="s">
        <v>8</v>
      </c>
      <c r="B12" s="1">
        <f t="shared" si="1"/>
        <v>150661</v>
      </c>
      <c r="C12" s="1">
        <f t="shared" si="0"/>
        <v>156500</v>
      </c>
      <c r="D12" s="22">
        <f t="shared" si="2"/>
        <v>0.96269009584664533</v>
      </c>
      <c r="E12" s="25">
        <v>77341</v>
      </c>
      <c r="F12" s="25">
        <v>79235</v>
      </c>
      <c r="G12" s="22">
        <f t="shared" si="3"/>
        <v>0.97609642203571656</v>
      </c>
      <c r="H12" s="25">
        <v>73320</v>
      </c>
      <c r="I12" s="25">
        <v>77265</v>
      </c>
      <c r="J12" s="22">
        <f t="shared" si="4"/>
        <v>0.94894195301883133</v>
      </c>
    </row>
    <row r="13" spans="1:10" ht="13.2" customHeight="1" x14ac:dyDescent="0.25">
      <c r="A13" s="13" t="s">
        <v>9</v>
      </c>
      <c r="B13" s="1">
        <f t="shared" si="1"/>
        <v>109378</v>
      </c>
      <c r="C13" s="1">
        <f t="shared" si="0"/>
        <v>116130</v>
      </c>
      <c r="D13" s="22">
        <f t="shared" si="2"/>
        <v>0.94185826229225866</v>
      </c>
      <c r="E13" s="25">
        <v>56384</v>
      </c>
      <c r="F13" s="25">
        <v>59135.000000000015</v>
      </c>
      <c r="G13" s="22">
        <f t="shared" si="3"/>
        <v>0.95347932696372684</v>
      </c>
      <c r="H13" s="25">
        <v>52994</v>
      </c>
      <c r="I13" s="25">
        <v>56994.999999999985</v>
      </c>
      <c r="J13" s="22">
        <f t="shared" si="4"/>
        <v>0.92980085972453752</v>
      </c>
    </row>
    <row r="14" spans="1:10" ht="13.2" customHeight="1" x14ac:dyDescent="0.25">
      <c r="A14" s="13" t="s">
        <v>45</v>
      </c>
      <c r="B14" s="1">
        <f t="shared" si="1"/>
        <v>174007</v>
      </c>
      <c r="C14" s="1">
        <f t="shared" si="0"/>
        <v>185810</v>
      </c>
      <c r="D14" s="22">
        <f t="shared" si="2"/>
        <v>0.93647812281362686</v>
      </c>
      <c r="E14" s="25">
        <v>90886</v>
      </c>
      <c r="F14" s="25">
        <v>95155.000000000029</v>
      </c>
      <c r="G14" s="22">
        <f t="shared" si="3"/>
        <v>0.95513635647102069</v>
      </c>
      <c r="H14" s="25">
        <v>83121</v>
      </c>
      <c r="I14" s="25">
        <v>90654.999999999971</v>
      </c>
      <c r="J14" s="22">
        <f t="shared" si="4"/>
        <v>0.9168937179416472</v>
      </c>
    </row>
    <row r="15" spans="1:10" ht="13.2" customHeight="1" x14ac:dyDescent="0.25">
      <c r="A15" s="13" t="s">
        <v>10</v>
      </c>
      <c r="B15" s="1">
        <f t="shared" si="1"/>
        <v>152289</v>
      </c>
      <c r="C15" s="1">
        <f t="shared" si="0"/>
        <v>158965</v>
      </c>
      <c r="D15" s="22">
        <f t="shared" si="2"/>
        <v>0.95800333406724747</v>
      </c>
      <c r="E15" s="25">
        <v>77993</v>
      </c>
      <c r="F15" s="25">
        <v>80620</v>
      </c>
      <c r="G15" s="22">
        <f t="shared" si="3"/>
        <v>0.96741503349044899</v>
      </c>
      <c r="H15" s="25">
        <v>74296</v>
      </c>
      <c r="I15" s="25">
        <v>78344.999999999985</v>
      </c>
      <c r="J15" s="22">
        <f t="shared" si="4"/>
        <v>0.94831833556704337</v>
      </c>
    </row>
    <row r="16" spans="1:10" ht="13.2" customHeight="1" x14ac:dyDescent="0.25">
      <c r="A16" s="13" t="s">
        <v>11</v>
      </c>
      <c r="B16" s="1">
        <f t="shared" si="1"/>
        <v>186034</v>
      </c>
      <c r="C16" s="1">
        <f t="shared" si="0"/>
        <v>192600</v>
      </c>
      <c r="D16" s="22">
        <f t="shared" si="2"/>
        <v>0.96590861889927315</v>
      </c>
      <c r="E16" s="25">
        <v>94991</v>
      </c>
      <c r="F16" s="25">
        <v>97369.999999999956</v>
      </c>
      <c r="G16" s="22">
        <f t="shared" si="3"/>
        <v>0.97556742323097512</v>
      </c>
      <c r="H16" s="25">
        <v>91043</v>
      </c>
      <c r="I16" s="25">
        <v>95230.000000000029</v>
      </c>
      <c r="J16" s="22">
        <f t="shared" si="4"/>
        <v>0.9560327627848364</v>
      </c>
    </row>
    <row r="17" spans="1:13" ht="13.2" customHeight="1" x14ac:dyDescent="0.25">
      <c r="A17" s="13" t="s">
        <v>12</v>
      </c>
      <c r="B17" s="1">
        <f t="shared" si="1"/>
        <v>59664</v>
      </c>
      <c r="C17" s="1">
        <f t="shared" si="0"/>
        <v>61827.500000000015</v>
      </c>
      <c r="D17" s="22">
        <f t="shared" si="2"/>
        <v>0.96500748049007301</v>
      </c>
      <c r="E17" s="25">
        <v>30113</v>
      </c>
      <c r="F17" s="25">
        <v>31240</v>
      </c>
      <c r="G17" s="22">
        <f t="shared" si="3"/>
        <v>0.96392445582586428</v>
      </c>
      <c r="H17" s="25">
        <v>29551</v>
      </c>
      <c r="I17" s="25">
        <v>30587.500000000011</v>
      </c>
      <c r="J17" s="22">
        <f t="shared" si="4"/>
        <v>0.966113608500204</v>
      </c>
    </row>
    <row r="18" spans="1:13" ht="13.2" customHeight="1" x14ac:dyDescent="0.25">
      <c r="A18" s="13" t="s">
        <v>13</v>
      </c>
      <c r="B18" s="1">
        <f t="shared" si="1"/>
        <v>322092</v>
      </c>
      <c r="C18" s="1">
        <f t="shared" si="0"/>
        <v>344129.99999999988</v>
      </c>
      <c r="D18" s="22">
        <f t="shared" si="2"/>
        <v>0.93596024758085639</v>
      </c>
      <c r="E18" s="25">
        <v>164408</v>
      </c>
      <c r="F18" s="25">
        <v>174325</v>
      </c>
      <c r="G18" s="22">
        <f t="shared" si="3"/>
        <v>0.94311200344184709</v>
      </c>
      <c r="H18" s="25">
        <v>157684</v>
      </c>
      <c r="I18" s="25">
        <v>169804.99999999991</v>
      </c>
      <c r="J18" s="22">
        <f t="shared" si="4"/>
        <v>0.92861812078560746</v>
      </c>
    </row>
    <row r="19" spans="1:13" ht="13.2" customHeight="1" x14ac:dyDescent="0.25">
      <c r="A19" s="13" t="s">
        <v>14</v>
      </c>
      <c r="B19" s="1">
        <f t="shared" si="1"/>
        <v>49279</v>
      </c>
      <c r="C19" s="1">
        <f t="shared" si="0"/>
        <v>49695</v>
      </c>
      <c r="D19" s="22">
        <f t="shared" si="2"/>
        <v>0.99162893651272765</v>
      </c>
      <c r="E19" s="25">
        <v>25301</v>
      </c>
      <c r="F19" s="25">
        <v>25277.500000000004</v>
      </c>
      <c r="G19" s="22">
        <f t="shared" si="3"/>
        <v>1.00092968054594</v>
      </c>
      <c r="H19" s="25">
        <v>23978</v>
      </c>
      <c r="I19" s="25">
        <v>24417.5</v>
      </c>
      <c r="J19" s="22">
        <f t="shared" si="4"/>
        <v>0.98200061431350461</v>
      </c>
    </row>
    <row r="20" spans="1:13" ht="13.2" customHeight="1" x14ac:dyDescent="0.25">
      <c r="A20" s="13" t="s">
        <v>15</v>
      </c>
      <c r="B20" s="1">
        <f t="shared" si="1"/>
        <v>117548</v>
      </c>
      <c r="C20" s="1">
        <f t="shared" si="0"/>
        <v>124170.00000000003</v>
      </c>
      <c r="D20" s="22">
        <f t="shared" si="2"/>
        <v>0.94666988805669627</v>
      </c>
      <c r="E20" s="25">
        <v>60565</v>
      </c>
      <c r="F20" s="25">
        <v>62820.000000000015</v>
      </c>
      <c r="G20" s="22">
        <f t="shared" si="3"/>
        <v>0.96410378860235568</v>
      </c>
      <c r="H20" s="25">
        <v>56983</v>
      </c>
      <c r="I20" s="25">
        <v>61350.000000000022</v>
      </c>
      <c r="J20" s="22">
        <f t="shared" si="4"/>
        <v>0.92881825590872014</v>
      </c>
    </row>
    <row r="21" spans="1:13" ht="13.2" customHeight="1" x14ac:dyDescent="0.25">
      <c r="A21" s="13" t="s">
        <v>16</v>
      </c>
      <c r="B21" s="1">
        <f t="shared" si="1"/>
        <v>414101</v>
      </c>
      <c r="C21" s="1">
        <f t="shared" si="0"/>
        <v>434314.99999999994</v>
      </c>
      <c r="D21" s="22">
        <f t="shared" si="2"/>
        <v>0.95345774380346071</v>
      </c>
      <c r="E21" s="25">
        <v>212492</v>
      </c>
      <c r="F21" s="25">
        <v>220864.99999999997</v>
      </c>
      <c r="G21" s="22">
        <f t="shared" si="3"/>
        <v>0.96208996445792694</v>
      </c>
      <c r="H21" s="25">
        <v>201609</v>
      </c>
      <c r="I21" s="25">
        <v>213449.99999999997</v>
      </c>
      <c r="J21" s="22">
        <f t="shared" si="4"/>
        <v>0.94452565003513711</v>
      </c>
    </row>
    <row r="22" spans="1:13" ht="13.2" customHeight="1" x14ac:dyDescent="0.25">
      <c r="A22" s="13" t="s">
        <v>17</v>
      </c>
      <c r="B22" s="1">
        <f t="shared" si="1"/>
        <v>47186</v>
      </c>
      <c r="C22" s="1">
        <f t="shared" si="0"/>
        <v>48375</v>
      </c>
      <c r="D22" s="22">
        <f t="shared" si="2"/>
        <v>0.97542118863049099</v>
      </c>
      <c r="E22" s="25">
        <v>24332</v>
      </c>
      <c r="F22" s="25">
        <v>24820</v>
      </c>
      <c r="G22" s="22">
        <f t="shared" si="3"/>
        <v>0.98033843674456089</v>
      </c>
      <c r="H22" s="25">
        <v>22854</v>
      </c>
      <c r="I22" s="25">
        <v>23555</v>
      </c>
      <c r="J22" s="22">
        <f t="shared" si="4"/>
        <v>0.97023986414773933</v>
      </c>
    </row>
    <row r="23" spans="1:13" ht="13.2" customHeight="1" x14ac:dyDescent="0.25">
      <c r="A23" s="13" t="s">
        <v>18</v>
      </c>
      <c r="B23" s="1">
        <f t="shared" si="1"/>
        <v>601227</v>
      </c>
      <c r="C23" s="1">
        <f t="shared" si="0"/>
        <v>626340</v>
      </c>
      <c r="D23" s="22">
        <f t="shared" si="2"/>
        <v>0.9599051633298209</v>
      </c>
      <c r="E23" s="25">
        <v>310597</v>
      </c>
      <c r="F23" s="25">
        <v>319620.00000000006</v>
      </c>
      <c r="G23" s="22">
        <f t="shared" si="3"/>
        <v>0.97176960140166435</v>
      </c>
      <c r="H23" s="25">
        <v>290630</v>
      </c>
      <c r="I23" s="25">
        <v>306719.99999999988</v>
      </c>
      <c r="J23" s="22">
        <f t="shared" si="4"/>
        <v>0.94754173187271817</v>
      </c>
    </row>
    <row r="24" spans="1:13" ht="13.2" customHeight="1" x14ac:dyDescent="0.25">
      <c r="A24" s="13" t="s">
        <v>19</v>
      </c>
      <c r="B24" s="1">
        <f t="shared" si="1"/>
        <v>31309</v>
      </c>
      <c r="C24" s="1">
        <f t="shared" si="0"/>
        <v>32575</v>
      </c>
      <c r="D24" s="22">
        <f t="shared" si="2"/>
        <v>0.96113584036838062</v>
      </c>
      <c r="E24" s="25">
        <v>15461</v>
      </c>
      <c r="F24" s="25">
        <v>16080.000000000002</v>
      </c>
      <c r="G24" s="22">
        <f t="shared" si="3"/>
        <v>0.96150497512437805</v>
      </c>
      <c r="H24" s="25">
        <v>15848</v>
      </c>
      <c r="I24" s="25">
        <v>16495</v>
      </c>
      <c r="J24" s="22">
        <f t="shared" si="4"/>
        <v>0.9607759927250682</v>
      </c>
    </row>
    <row r="25" spans="1:13" ht="13.2" customHeight="1" x14ac:dyDescent="0.25">
      <c r="A25" s="13" t="s">
        <v>20</v>
      </c>
      <c r="B25" s="1">
        <f t="shared" si="1"/>
        <v>65347</v>
      </c>
      <c r="C25" s="1">
        <f t="shared" si="0"/>
        <v>68317.5</v>
      </c>
      <c r="D25" s="22">
        <f t="shared" si="2"/>
        <v>0.95651919347165804</v>
      </c>
      <c r="E25" s="25">
        <v>33791</v>
      </c>
      <c r="F25" s="25">
        <v>34857.5</v>
      </c>
      <c r="G25" s="22">
        <f t="shared" si="3"/>
        <v>0.96940400200817611</v>
      </c>
      <c r="H25" s="25">
        <v>31556</v>
      </c>
      <c r="I25" s="25">
        <v>33460</v>
      </c>
      <c r="J25" s="22">
        <f t="shared" si="4"/>
        <v>0.94309623430962342</v>
      </c>
    </row>
    <row r="26" spans="1:13" ht="13.2" customHeight="1" x14ac:dyDescent="0.25">
      <c r="A26" s="19" t="s">
        <v>21</v>
      </c>
      <c r="B26" s="20">
        <f t="shared" ref="B26" si="5">E26+H26</f>
        <v>4773331</v>
      </c>
      <c r="C26" s="20">
        <f t="shared" ref="C26" si="6">F26+I26</f>
        <v>4999125</v>
      </c>
      <c r="D26" s="21">
        <f t="shared" si="2"/>
        <v>0.95483329582676968</v>
      </c>
      <c r="E26" s="20">
        <v>2455263</v>
      </c>
      <c r="F26" s="20">
        <v>2540270</v>
      </c>
      <c r="G26" s="21">
        <f t="shared" si="3"/>
        <v>0.96653623433729485</v>
      </c>
      <c r="H26" s="20">
        <v>2318068</v>
      </c>
      <c r="I26" s="20">
        <v>2458855</v>
      </c>
      <c r="J26" s="21">
        <f t="shared" si="4"/>
        <v>0.94274286202317747</v>
      </c>
    </row>
    <row r="28" spans="1:13" ht="12" x14ac:dyDescent="0.25">
      <c r="A28" s="3" t="s">
        <v>39</v>
      </c>
      <c r="B28" s="5"/>
      <c r="C28" s="6"/>
      <c r="D28" s="7"/>
      <c r="E28" s="5"/>
      <c r="F28" s="8"/>
      <c r="G28" s="9"/>
      <c r="H28" s="5"/>
      <c r="I28" s="8"/>
      <c r="J28" s="10"/>
      <c r="K28" s="5"/>
      <c r="L28" s="8"/>
      <c r="M28" s="10"/>
    </row>
    <row r="29" spans="1:13" x14ac:dyDescent="0.25">
      <c r="A29" s="3" t="str">
        <f>Ethnicity!A29</f>
        <v xml:space="preserve">           Population is based on projections provided by Stats NZ in Nov 2019. </v>
      </c>
    </row>
  </sheetData>
  <pageMargins left="0.31496062992125984" right="0.31496062992125984" top="0.55118110236220474" bottom="0.35433070866141736" header="0.31496062992125984" footer="0.31496062992125984"/>
  <pageSetup paperSize="9" orientation="landscape" r:id="rId1"/>
  <rowBreaks count="2" manualBreakCount="2">
    <brk id="27" max="16383" man="1"/>
    <brk id="53" max="16383" man="1"/>
  </rowBreaks>
  <ignoredErrors>
    <ignoredError sqref="A1:XFD5 A27:XFD28 B6:D25 G6:G25 J6:XFD25 B31:XFD31 B29:XFD29 D26 A33:XFD35 B32:XFD32 G26 J26:XFD26 B30:XFD30 A37:XFD1048576 B36:XFD3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V31"/>
  <sheetViews>
    <sheetView zoomScaleNormal="100" workbookViewId="0">
      <pane xSplit="4" ySplit="5" topLeftCell="E6" activePane="bottomRight" state="frozen"/>
      <selection activeCell="A28" sqref="A28:A32"/>
      <selection pane="topRight" activeCell="A28" sqref="A28:A32"/>
      <selection pane="bottomLeft" activeCell="A28" sqref="A28:A32"/>
      <selection pane="bottomRight" activeCell="A4" sqref="A4"/>
    </sheetView>
  </sheetViews>
  <sheetFormatPr defaultColWidth="9.109375" defaultRowHeight="11.4" x14ac:dyDescent="0.25"/>
  <cols>
    <col min="1" max="1" width="27.6640625" style="3" customWidth="1"/>
    <col min="2" max="22" width="9.44140625" style="3" customWidth="1"/>
    <col min="23" max="16384" width="9.109375" style="3"/>
  </cols>
  <sheetData>
    <row r="1" spans="1:22" ht="13.8" x14ac:dyDescent="0.25">
      <c r="A1" s="24" t="str">
        <f>SUBSTITUTE(Ethnicity!A1,"Ethnicity","Age Group")</f>
        <v>Access to Primary Care by Age Group (October 2020)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12" x14ac:dyDescent="0.25">
      <c r="A2" s="12" t="s">
        <v>40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2" ht="12" x14ac:dyDescent="0.2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13.2" customHeight="1" x14ac:dyDescent="0.25">
      <c r="B4" s="14" t="s">
        <v>0</v>
      </c>
      <c r="C4" s="15"/>
      <c r="D4" s="15"/>
      <c r="E4" s="14" t="s">
        <v>27</v>
      </c>
      <c r="F4" s="15"/>
      <c r="G4" s="15"/>
      <c r="H4" s="14" t="s">
        <v>28</v>
      </c>
      <c r="I4" s="15"/>
      <c r="J4" s="15"/>
      <c r="K4" s="14" t="s">
        <v>29</v>
      </c>
      <c r="L4" s="15"/>
      <c r="M4" s="15"/>
      <c r="N4" s="14" t="s">
        <v>30</v>
      </c>
      <c r="O4" s="15"/>
      <c r="P4" s="15"/>
      <c r="Q4" s="14" t="s">
        <v>31</v>
      </c>
      <c r="R4" s="15"/>
      <c r="S4" s="15"/>
      <c r="T4" s="14" t="s">
        <v>32</v>
      </c>
      <c r="U4" s="15"/>
      <c r="V4" s="15"/>
    </row>
    <row r="5" spans="1:22" ht="26.4" customHeight="1" x14ac:dyDescent="0.25">
      <c r="A5" s="16" t="s">
        <v>33</v>
      </c>
      <c r="B5" s="17" t="s">
        <v>25</v>
      </c>
      <c r="C5" s="17" t="s">
        <v>22</v>
      </c>
      <c r="D5" s="18" t="s">
        <v>3</v>
      </c>
      <c r="E5" s="17" t="s">
        <v>25</v>
      </c>
      <c r="F5" s="17" t="s">
        <v>22</v>
      </c>
      <c r="G5" s="18" t="s">
        <v>3</v>
      </c>
      <c r="H5" s="17" t="s">
        <v>25</v>
      </c>
      <c r="I5" s="17" t="s">
        <v>22</v>
      </c>
      <c r="J5" s="18" t="s">
        <v>3</v>
      </c>
      <c r="K5" s="17" t="s">
        <v>25</v>
      </c>
      <c r="L5" s="17" t="s">
        <v>22</v>
      </c>
      <c r="M5" s="18" t="s">
        <v>3</v>
      </c>
      <c r="N5" s="17" t="s">
        <v>25</v>
      </c>
      <c r="O5" s="17" t="s">
        <v>22</v>
      </c>
      <c r="P5" s="18" t="s">
        <v>3</v>
      </c>
      <c r="Q5" s="17" t="s">
        <v>25</v>
      </c>
      <c r="R5" s="17" t="s">
        <v>22</v>
      </c>
      <c r="S5" s="18" t="s">
        <v>3</v>
      </c>
      <c r="T5" s="17" t="s">
        <v>25</v>
      </c>
      <c r="U5" s="17" t="s">
        <v>22</v>
      </c>
      <c r="V5" s="18" t="s">
        <v>3</v>
      </c>
    </row>
    <row r="6" spans="1:22" ht="13.2" customHeight="1" x14ac:dyDescent="0.25">
      <c r="A6" s="13" t="s">
        <v>4</v>
      </c>
      <c r="B6" s="1">
        <f>E6+H6+K6+N6+Q6+T6</f>
        <v>463971</v>
      </c>
      <c r="C6" s="1">
        <f t="shared" ref="C6:C26" si="0">F6+I6+L6+O6+R6+U6</f>
        <v>492485</v>
      </c>
      <c r="D6" s="22">
        <f>IF(B6=0,"",B6/C6)</f>
        <v>0.94210178990223048</v>
      </c>
      <c r="E6" s="1">
        <v>25588</v>
      </c>
      <c r="F6" s="25">
        <v>25310</v>
      </c>
      <c r="G6" s="22">
        <f>IF(E6=0,"",E6/F6)</f>
        <v>1.0109838008692216</v>
      </c>
      <c r="H6" s="1">
        <v>55628</v>
      </c>
      <c r="I6" s="25">
        <v>54060</v>
      </c>
      <c r="J6" s="22">
        <f>IF(H6=0,"",H6/I6)</f>
        <v>1.0290048094709583</v>
      </c>
      <c r="K6" s="1">
        <v>56501</v>
      </c>
      <c r="L6" s="25">
        <v>74480.000000000015</v>
      </c>
      <c r="M6" s="22">
        <f>IF(K6=0,"",K6/L6)</f>
        <v>0.75860633727175064</v>
      </c>
      <c r="N6" s="1">
        <v>150807</v>
      </c>
      <c r="O6" s="25">
        <v>167040</v>
      </c>
      <c r="P6" s="22">
        <f>IF(N6=0,"",N6/O6)</f>
        <v>0.90281968390804601</v>
      </c>
      <c r="Q6" s="1">
        <v>113754</v>
      </c>
      <c r="R6" s="25">
        <v>112179.99999999999</v>
      </c>
      <c r="S6" s="22">
        <f>IF(Q6=0,"",Q6/R6)</f>
        <v>1.014031021572473</v>
      </c>
      <c r="T6" s="1">
        <v>61693</v>
      </c>
      <c r="U6" s="25">
        <v>59414.999999999993</v>
      </c>
      <c r="V6" s="22">
        <f>IF(T6=0,"",T6/U6)</f>
        <v>1.0383404864091561</v>
      </c>
    </row>
    <row r="7" spans="1:22" ht="13.2" customHeight="1" x14ac:dyDescent="0.25">
      <c r="A7" s="13" t="s">
        <v>5</v>
      </c>
      <c r="B7" s="1">
        <f t="shared" ref="B7:B26" si="1">E7+H7+K7+N7+Q7+T7</f>
        <v>246811</v>
      </c>
      <c r="C7" s="1">
        <f t="shared" si="0"/>
        <v>258200</v>
      </c>
      <c r="D7" s="22">
        <f t="shared" ref="D7:D26" si="2">IF(B7=0,"",B7/C7)</f>
        <v>0.95589078233927183</v>
      </c>
      <c r="E7" s="1">
        <v>15937</v>
      </c>
      <c r="F7" s="25">
        <v>16115.000000000002</v>
      </c>
      <c r="G7" s="22">
        <f t="shared" ref="G7:G26" si="3">IF(E7=0,"",E7/F7)</f>
        <v>0.98895439031957788</v>
      </c>
      <c r="H7" s="1">
        <v>34557</v>
      </c>
      <c r="I7" s="25">
        <v>35710</v>
      </c>
      <c r="J7" s="22">
        <f t="shared" ref="J7:J26" si="4">IF(H7=0,"",H7/I7)</f>
        <v>0.96771212545505458</v>
      </c>
      <c r="K7" s="1">
        <v>26500</v>
      </c>
      <c r="L7" s="25">
        <v>27555</v>
      </c>
      <c r="M7" s="22">
        <f t="shared" ref="M7:M26" si="5">IF(K7=0,"",K7/L7)</f>
        <v>0.96171293776084199</v>
      </c>
      <c r="N7" s="1">
        <v>56079</v>
      </c>
      <c r="O7" s="25">
        <v>59795</v>
      </c>
      <c r="P7" s="22">
        <f t="shared" ref="P7:P26" si="6">IF(N7=0,"",N7/O7)</f>
        <v>0.93785433564679321</v>
      </c>
      <c r="Q7" s="1">
        <v>62992</v>
      </c>
      <c r="R7" s="25">
        <v>65805</v>
      </c>
      <c r="S7" s="22">
        <f t="shared" ref="S7:S26" si="7">IF(Q7=0,"",Q7/R7)</f>
        <v>0.95725248841273458</v>
      </c>
      <c r="T7" s="1">
        <v>50746</v>
      </c>
      <c r="U7" s="25">
        <v>53219.999999999985</v>
      </c>
      <c r="V7" s="22">
        <f t="shared" ref="V7:V26" si="8">IF(T7=0,"",T7/U7)</f>
        <v>0.95351371664787699</v>
      </c>
    </row>
    <row r="8" spans="1:22" ht="13.2" customHeight="1" x14ac:dyDescent="0.25">
      <c r="A8" s="13" t="s">
        <v>6</v>
      </c>
      <c r="B8" s="1">
        <f t="shared" si="1"/>
        <v>545635</v>
      </c>
      <c r="C8" s="1">
        <f t="shared" si="0"/>
        <v>576565</v>
      </c>
      <c r="D8" s="22">
        <f t="shared" si="2"/>
        <v>0.94635470415304435</v>
      </c>
      <c r="E8" s="1">
        <v>32275</v>
      </c>
      <c r="F8" s="25">
        <v>33284.999999999993</v>
      </c>
      <c r="G8" s="22">
        <f t="shared" si="3"/>
        <v>0.96965600120174278</v>
      </c>
      <c r="H8" s="1">
        <v>69112</v>
      </c>
      <c r="I8" s="25">
        <v>70720</v>
      </c>
      <c r="J8" s="22">
        <f t="shared" si="4"/>
        <v>0.977262443438914</v>
      </c>
      <c r="K8" s="1">
        <v>66793</v>
      </c>
      <c r="L8" s="25">
        <v>76129.999999999971</v>
      </c>
      <c r="M8" s="22">
        <f t="shared" si="5"/>
        <v>0.87735452515434165</v>
      </c>
      <c r="N8" s="1">
        <v>144142</v>
      </c>
      <c r="O8" s="25">
        <v>157280.00000000006</v>
      </c>
      <c r="P8" s="22">
        <f t="shared" si="6"/>
        <v>0.9164674465920648</v>
      </c>
      <c r="Q8" s="1">
        <v>141973</v>
      </c>
      <c r="R8" s="25">
        <v>146470.00000000003</v>
      </c>
      <c r="S8" s="22">
        <f t="shared" si="7"/>
        <v>0.96929746705810049</v>
      </c>
      <c r="T8" s="1">
        <v>91340</v>
      </c>
      <c r="U8" s="25">
        <v>92679.999999999985</v>
      </c>
      <c r="V8" s="22">
        <f t="shared" si="8"/>
        <v>0.9855416486836428</v>
      </c>
    </row>
    <row r="9" spans="1:22" ht="13.2" customHeight="1" x14ac:dyDescent="0.25">
      <c r="A9" s="13" t="s">
        <v>43</v>
      </c>
      <c r="B9" s="1">
        <f t="shared" si="1"/>
        <v>301807</v>
      </c>
      <c r="C9" s="1">
        <f t="shared" si="0"/>
        <v>319880</v>
      </c>
      <c r="D9" s="22">
        <f t="shared" si="2"/>
        <v>0.94350068775790918</v>
      </c>
      <c r="E9" s="1">
        <v>16158</v>
      </c>
      <c r="F9" s="25">
        <v>17510</v>
      </c>
      <c r="G9" s="22">
        <f t="shared" si="3"/>
        <v>0.92278697886921757</v>
      </c>
      <c r="H9" s="1">
        <v>37564</v>
      </c>
      <c r="I9" s="25">
        <v>37844.999999999993</v>
      </c>
      <c r="J9" s="22">
        <f t="shared" si="4"/>
        <v>0.99257497687937657</v>
      </c>
      <c r="K9" s="1">
        <v>40850</v>
      </c>
      <c r="L9" s="25">
        <v>49650.000000000007</v>
      </c>
      <c r="M9" s="22">
        <f t="shared" si="5"/>
        <v>0.82275931520644496</v>
      </c>
      <c r="N9" s="1">
        <v>87790</v>
      </c>
      <c r="O9" s="25">
        <v>92644.999999999985</v>
      </c>
      <c r="P9" s="22">
        <f t="shared" si="6"/>
        <v>0.9475956608559557</v>
      </c>
      <c r="Q9" s="1">
        <v>76721</v>
      </c>
      <c r="R9" s="25">
        <v>77950.000000000015</v>
      </c>
      <c r="S9" s="22">
        <f t="shared" si="7"/>
        <v>0.98423348300192415</v>
      </c>
      <c r="T9" s="1">
        <v>42724</v>
      </c>
      <c r="U9" s="25">
        <v>44280</v>
      </c>
      <c r="V9" s="22">
        <f t="shared" si="8"/>
        <v>0.9648599819331527</v>
      </c>
    </row>
    <row r="10" spans="1:22" ht="13.2" customHeight="1" x14ac:dyDescent="0.25">
      <c r="A10" s="13" t="s">
        <v>7</v>
      </c>
      <c r="B10" s="1">
        <f t="shared" si="1"/>
        <v>568020</v>
      </c>
      <c r="C10" s="1">
        <f t="shared" si="0"/>
        <v>576455</v>
      </c>
      <c r="D10" s="22">
        <f t="shared" si="2"/>
        <v>0.98536746146707033</v>
      </c>
      <c r="E10" s="1">
        <v>41640</v>
      </c>
      <c r="F10" s="25">
        <v>41875.000000000015</v>
      </c>
      <c r="G10" s="22">
        <f t="shared" si="3"/>
        <v>0.99438805970149224</v>
      </c>
      <c r="H10" s="1">
        <v>88130</v>
      </c>
      <c r="I10" s="25">
        <v>87780</v>
      </c>
      <c r="J10" s="22">
        <f t="shared" si="4"/>
        <v>1.003987240829346</v>
      </c>
      <c r="K10" s="1">
        <v>76346</v>
      </c>
      <c r="L10" s="25">
        <v>83085</v>
      </c>
      <c r="M10" s="22">
        <f t="shared" si="5"/>
        <v>0.91889029307335857</v>
      </c>
      <c r="N10" s="1">
        <v>161790</v>
      </c>
      <c r="O10" s="25">
        <v>164455.00000000003</v>
      </c>
      <c r="P10" s="22">
        <f t="shared" si="6"/>
        <v>0.98379495910735437</v>
      </c>
      <c r="Q10" s="1">
        <v>131924</v>
      </c>
      <c r="R10" s="25">
        <v>131875</v>
      </c>
      <c r="S10" s="22">
        <f t="shared" si="7"/>
        <v>1.0003715639810427</v>
      </c>
      <c r="T10" s="1">
        <v>68190</v>
      </c>
      <c r="U10" s="25">
        <v>67384.999999999985</v>
      </c>
      <c r="V10" s="22">
        <f t="shared" si="8"/>
        <v>1.0119462788454405</v>
      </c>
    </row>
    <row r="11" spans="1:22" ht="13.2" customHeight="1" x14ac:dyDescent="0.25">
      <c r="A11" s="13" t="s">
        <v>44</v>
      </c>
      <c r="B11" s="1">
        <f t="shared" si="1"/>
        <v>166965</v>
      </c>
      <c r="C11" s="1">
        <f t="shared" si="0"/>
        <v>175790</v>
      </c>
      <c r="D11" s="22">
        <f t="shared" si="2"/>
        <v>0.94979805449684285</v>
      </c>
      <c r="E11" s="1">
        <v>10530</v>
      </c>
      <c r="F11" s="25">
        <v>11115.000000000002</v>
      </c>
      <c r="G11" s="22">
        <f t="shared" si="3"/>
        <v>0.94736842105263142</v>
      </c>
      <c r="H11" s="1">
        <v>24396</v>
      </c>
      <c r="I11" s="25">
        <v>25309.999999999996</v>
      </c>
      <c r="J11" s="22">
        <f t="shared" si="4"/>
        <v>0.9638877913868038</v>
      </c>
      <c r="K11" s="1">
        <v>19245</v>
      </c>
      <c r="L11" s="25">
        <v>20235.000000000011</v>
      </c>
      <c r="M11" s="22">
        <f t="shared" si="5"/>
        <v>0.95107487027427673</v>
      </c>
      <c r="N11" s="1">
        <v>37272</v>
      </c>
      <c r="O11" s="25">
        <v>39540</v>
      </c>
      <c r="P11" s="22">
        <f t="shared" si="6"/>
        <v>0.94264036418816388</v>
      </c>
      <c r="Q11" s="1">
        <v>43551</v>
      </c>
      <c r="R11" s="25">
        <v>45565</v>
      </c>
      <c r="S11" s="22">
        <f t="shared" si="7"/>
        <v>0.95579940743992098</v>
      </c>
      <c r="T11" s="1">
        <v>31971</v>
      </c>
      <c r="U11" s="25">
        <v>34025</v>
      </c>
      <c r="V11" s="22">
        <f t="shared" si="8"/>
        <v>0.93963262307127116</v>
      </c>
    </row>
    <row r="12" spans="1:22" ht="13.2" customHeight="1" x14ac:dyDescent="0.25">
      <c r="A12" s="13" t="s">
        <v>8</v>
      </c>
      <c r="B12" s="1">
        <f t="shared" si="1"/>
        <v>150661</v>
      </c>
      <c r="C12" s="1">
        <f t="shared" si="0"/>
        <v>156500</v>
      </c>
      <c r="D12" s="22">
        <f t="shared" si="2"/>
        <v>0.96269009584664533</v>
      </c>
      <c r="E12" s="1">
        <v>9938</v>
      </c>
      <c r="F12" s="25">
        <v>10180</v>
      </c>
      <c r="G12" s="22">
        <f t="shared" si="3"/>
        <v>0.97622789783889985</v>
      </c>
      <c r="H12" s="1">
        <v>20452</v>
      </c>
      <c r="I12" s="25">
        <v>20730</v>
      </c>
      <c r="J12" s="22">
        <f t="shared" si="4"/>
        <v>0.98658948383984568</v>
      </c>
      <c r="K12" s="1">
        <v>17264</v>
      </c>
      <c r="L12" s="25">
        <v>18915</v>
      </c>
      <c r="M12" s="22">
        <f t="shared" si="5"/>
        <v>0.91271477663230238</v>
      </c>
      <c r="N12" s="1">
        <v>41506</v>
      </c>
      <c r="O12" s="25">
        <v>43624.999999999993</v>
      </c>
      <c r="P12" s="22">
        <f t="shared" si="6"/>
        <v>0.95142693409742141</v>
      </c>
      <c r="Q12" s="1">
        <v>38958</v>
      </c>
      <c r="R12" s="25">
        <v>39970.000000000007</v>
      </c>
      <c r="S12" s="22">
        <f t="shared" si="7"/>
        <v>0.97468101075806834</v>
      </c>
      <c r="T12" s="1">
        <v>22543</v>
      </c>
      <c r="U12" s="25">
        <v>23080</v>
      </c>
      <c r="V12" s="22">
        <f t="shared" si="8"/>
        <v>0.97673310225303289</v>
      </c>
    </row>
    <row r="13" spans="1:22" ht="13.2" customHeight="1" x14ac:dyDescent="0.25">
      <c r="A13" s="13" t="s">
        <v>9</v>
      </c>
      <c r="B13" s="1">
        <f t="shared" si="1"/>
        <v>109378</v>
      </c>
      <c r="C13" s="1">
        <f t="shared" si="0"/>
        <v>116130</v>
      </c>
      <c r="D13" s="22">
        <f t="shared" si="2"/>
        <v>0.94185826229225866</v>
      </c>
      <c r="E13" s="1">
        <v>7579</v>
      </c>
      <c r="F13" s="25">
        <v>7895</v>
      </c>
      <c r="G13" s="22">
        <f t="shared" si="3"/>
        <v>0.95997466751108296</v>
      </c>
      <c r="H13" s="1">
        <v>16251</v>
      </c>
      <c r="I13" s="25">
        <v>16970</v>
      </c>
      <c r="J13" s="22">
        <f t="shared" si="4"/>
        <v>0.957631113730112</v>
      </c>
      <c r="K13" s="1">
        <v>12556</v>
      </c>
      <c r="L13" s="25">
        <v>13785</v>
      </c>
      <c r="M13" s="22">
        <f t="shared" si="5"/>
        <v>0.91084512150888652</v>
      </c>
      <c r="N13" s="1">
        <v>26378</v>
      </c>
      <c r="O13" s="25">
        <v>28350</v>
      </c>
      <c r="P13" s="22">
        <f t="shared" si="6"/>
        <v>0.93044091710758381</v>
      </c>
      <c r="Q13" s="1">
        <v>28079</v>
      </c>
      <c r="R13" s="25">
        <v>29344.999999999996</v>
      </c>
      <c r="S13" s="22">
        <f t="shared" si="7"/>
        <v>0.95685806781393778</v>
      </c>
      <c r="T13" s="1">
        <v>18535</v>
      </c>
      <c r="U13" s="25">
        <v>19785.000000000004</v>
      </c>
      <c r="V13" s="22">
        <f t="shared" si="8"/>
        <v>0.93682082385645671</v>
      </c>
    </row>
    <row r="14" spans="1:22" ht="13.2" customHeight="1" x14ac:dyDescent="0.25">
      <c r="A14" s="13" t="s">
        <v>45</v>
      </c>
      <c r="B14" s="1">
        <f t="shared" si="1"/>
        <v>174007</v>
      </c>
      <c r="C14" s="1">
        <f t="shared" si="0"/>
        <v>185809.99999999997</v>
      </c>
      <c r="D14" s="22">
        <f t="shared" si="2"/>
        <v>0.93647812281362697</v>
      </c>
      <c r="E14" s="1">
        <v>11140</v>
      </c>
      <c r="F14" s="25">
        <v>11349.999999999998</v>
      </c>
      <c r="G14" s="22">
        <f t="shared" si="3"/>
        <v>0.98149779735682841</v>
      </c>
      <c r="H14" s="1">
        <v>24279</v>
      </c>
      <c r="I14" s="25">
        <v>24944.999999999996</v>
      </c>
      <c r="J14" s="22">
        <f t="shared" si="4"/>
        <v>0.97330126277811202</v>
      </c>
      <c r="K14" s="1">
        <v>21492</v>
      </c>
      <c r="L14" s="25">
        <v>25129.999999999996</v>
      </c>
      <c r="M14" s="22">
        <f t="shared" si="5"/>
        <v>0.85523278949462811</v>
      </c>
      <c r="N14" s="1">
        <v>39960</v>
      </c>
      <c r="O14" s="25">
        <v>43399.999999999985</v>
      </c>
      <c r="P14" s="22">
        <f t="shared" si="6"/>
        <v>0.92073732718894041</v>
      </c>
      <c r="Q14" s="1">
        <v>43928</v>
      </c>
      <c r="R14" s="25">
        <v>46180</v>
      </c>
      <c r="S14" s="22">
        <f t="shared" si="7"/>
        <v>0.95123430056301428</v>
      </c>
      <c r="T14" s="1">
        <v>33208</v>
      </c>
      <c r="U14" s="25">
        <v>34804.999999999993</v>
      </c>
      <c r="V14" s="22">
        <f t="shared" si="8"/>
        <v>0.95411578796149998</v>
      </c>
    </row>
    <row r="15" spans="1:22" ht="13.2" customHeight="1" x14ac:dyDescent="0.25">
      <c r="A15" s="13" t="s">
        <v>10</v>
      </c>
      <c r="B15" s="1">
        <f t="shared" si="1"/>
        <v>152289</v>
      </c>
      <c r="C15" s="1">
        <f t="shared" si="0"/>
        <v>158965</v>
      </c>
      <c r="D15" s="22">
        <f t="shared" si="2"/>
        <v>0.95800333406724747</v>
      </c>
      <c r="E15" s="1">
        <v>7797</v>
      </c>
      <c r="F15" s="25">
        <v>8090</v>
      </c>
      <c r="G15" s="22">
        <f t="shared" si="3"/>
        <v>0.96378244746600739</v>
      </c>
      <c r="H15" s="1">
        <v>19038</v>
      </c>
      <c r="I15" s="25">
        <v>19500</v>
      </c>
      <c r="J15" s="22">
        <f t="shared" si="4"/>
        <v>0.97630769230769232</v>
      </c>
      <c r="K15" s="1">
        <v>15237</v>
      </c>
      <c r="L15" s="25">
        <v>16040</v>
      </c>
      <c r="M15" s="22">
        <f t="shared" si="5"/>
        <v>0.94993765586034917</v>
      </c>
      <c r="N15" s="1">
        <v>32161</v>
      </c>
      <c r="O15" s="25">
        <v>34340</v>
      </c>
      <c r="P15" s="22">
        <f t="shared" si="6"/>
        <v>0.93654630168899244</v>
      </c>
      <c r="Q15" s="1">
        <v>44105</v>
      </c>
      <c r="R15" s="25">
        <v>45524.999999999993</v>
      </c>
      <c r="S15" s="22">
        <f t="shared" si="7"/>
        <v>0.96880834706205399</v>
      </c>
      <c r="T15" s="1">
        <v>33951</v>
      </c>
      <c r="U15" s="25">
        <v>35470</v>
      </c>
      <c r="V15" s="22">
        <f t="shared" si="8"/>
        <v>0.95717507753030728</v>
      </c>
    </row>
    <row r="16" spans="1:22" ht="13.2" customHeight="1" x14ac:dyDescent="0.25">
      <c r="A16" s="13" t="s">
        <v>11</v>
      </c>
      <c r="B16" s="1">
        <f t="shared" si="1"/>
        <v>186034</v>
      </c>
      <c r="C16" s="1">
        <f t="shared" si="0"/>
        <v>192600</v>
      </c>
      <c r="D16" s="22">
        <f t="shared" si="2"/>
        <v>0.96590861889927315</v>
      </c>
      <c r="E16" s="1">
        <v>11921</v>
      </c>
      <c r="F16" s="25">
        <v>12370.000000000002</v>
      </c>
      <c r="G16" s="22">
        <f t="shared" si="3"/>
        <v>0.96370250606305563</v>
      </c>
      <c r="H16" s="1">
        <v>26723</v>
      </c>
      <c r="I16" s="25">
        <v>27514.999999999996</v>
      </c>
      <c r="J16" s="22">
        <f t="shared" si="4"/>
        <v>0.97121570052698536</v>
      </c>
      <c r="K16" s="1">
        <v>19564</v>
      </c>
      <c r="L16" s="25">
        <v>19935</v>
      </c>
      <c r="M16" s="22">
        <f t="shared" si="5"/>
        <v>0.98138951592676194</v>
      </c>
      <c r="N16" s="1">
        <v>39086</v>
      </c>
      <c r="O16" s="25">
        <v>40440.000000000007</v>
      </c>
      <c r="P16" s="22">
        <f t="shared" si="6"/>
        <v>0.96651829871414419</v>
      </c>
      <c r="Q16" s="1">
        <v>50222</v>
      </c>
      <c r="R16" s="25">
        <v>52404.999999999993</v>
      </c>
      <c r="S16" s="22">
        <f t="shared" si="7"/>
        <v>0.95834366949718552</v>
      </c>
      <c r="T16" s="1">
        <v>38518</v>
      </c>
      <c r="U16" s="25">
        <v>39935</v>
      </c>
      <c r="V16" s="22">
        <f t="shared" si="8"/>
        <v>0.96451734067860273</v>
      </c>
    </row>
    <row r="17" spans="1:22" ht="13.2" customHeight="1" x14ac:dyDescent="0.25">
      <c r="A17" s="13" t="s">
        <v>12</v>
      </c>
      <c r="B17" s="1">
        <f t="shared" si="1"/>
        <v>59664</v>
      </c>
      <c r="C17" s="1">
        <f t="shared" si="0"/>
        <v>61827.5</v>
      </c>
      <c r="D17" s="22">
        <f t="shared" si="2"/>
        <v>0.96500748049007323</v>
      </c>
      <c r="E17" s="1">
        <v>3190</v>
      </c>
      <c r="F17" s="25">
        <v>3375</v>
      </c>
      <c r="G17" s="22">
        <f t="shared" si="3"/>
        <v>0.94518518518518524</v>
      </c>
      <c r="H17" s="1">
        <v>7376</v>
      </c>
      <c r="I17" s="25">
        <v>7502.5000000000009</v>
      </c>
      <c r="J17" s="22">
        <f t="shared" si="4"/>
        <v>0.9831389536821058</v>
      </c>
      <c r="K17" s="1">
        <v>6213</v>
      </c>
      <c r="L17" s="25">
        <v>6272.5000000000009</v>
      </c>
      <c r="M17" s="22">
        <f t="shared" si="5"/>
        <v>0.99051414906337176</v>
      </c>
      <c r="N17" s="1">
        <v>13313</v>
      </c>
      <c r="O17" s="25">
        <v>13870</v>
      </c>
      <c r="P17" s="22">
        <f t="shared" si="6"/>
        <v>0.95984138428262433</v>
      </c>
      <c r="Q17" s="1">
        <v>16378</v>
      </c>
      <c r="R17" s="25">
        <v>16862.500000000004</v>
      </c>
      <c r="S17" s="22">
        <f t="shared" si="7"/>
        <v>0.97126760563380266</v>
      </c>
      <c r="T17" s="1">
        <v>13194</v>
      </c>
      <c r="U17" s="25">
        <v>13945</v>
      </c>
      <c r="V17" s="22">
        <f t="shared" si="8"/>
        <v>0.94614557188956616</v>
      </c>
    </row>
    <row r="18" spans="1:22" ht="13.2" customHeight="1" x14ac:dyDescent="0.25">
      <c r="A18" s="13" t="s">
        <v>13</v>
      </c>
      <c r="B18" s="1">
        <f t="shared" si="1"/>
        <v>322092</v>
      </c>
      <c r="C18" s="1">
        <f t="shared" si="0"/>
        <v>344130</v>
      </c>
      <c r="D18" s="22">
        <f t="shared" si="2"/>
        <v>0.93596024758085605</v>
      </c>
      <c r="E18" s="1">
        <v>17477</v>
      </c>
      <c r="F18" s="25">
        <v>18410</v>
      </c>
      <c r="G18" s="22">
        <f t="shared" si="3"/>
        <v>0.94932102118413908</v>
      </c>
      <c r="H18" s="1">
        <v>40094</v>
      </c>
      <c r="I18" s="25">
        <v>41065.000000000007</v>
      </c>
      <c r="J18" s="22">
        <f t="shared" si="4"/>
        <v>0.97635455984414932</v>
      </c>
      <c r="K18" s="1">
        <v>42319</v>
      </c>
      <c r="L18" s="25">
        <v>49670</v>
      </c>
      <c r="M18" s="22">
        <f t="shared" si="5"/>
        <v>0.85200322126031813</v>
      </c>
      <c r="N18" s="1">
        <v>80674</v>
      </c>
      <c r="O18" s="25">
        <v>87530</v>
      </c>
      <c r="P18" s="22">
        <f t="shared" si="6"/>
        <v>0.92167256940477549</v>
      </c>
      <c r="Q18" s="1">
        <v>84243</v>
      </c>
      <c r="R18" s="25">
        <v>87095.000000000015</v>
      </c>
      <c r="S18" s="22">
        <f t="shared" si="7"/>
        <v>0.96725414776967666</v>
      </c>
      <c r="T18" s="1">
        <v>57285</v>
      </c>
      <c r="U18" s="25">
        <v>60360.000000000007</v>
      </c>
      <c r="V18" s="22">
        <f t="shared" si="8"/>
        <v>0.94905566600397606</v>
      </c>
    </row>
    <row r="19" spans="1:22" ht="13.2" customHeight="1" x14ac:dyDescent="0.25">
      <c r="A19" s="13" t="s">
        <v>14</v>
      </c>
      <c r="B19" s="1">
        <f t="shared" si="1"/>
        <v>49279</v>
      </c>
      <c r="C19" s="1">
        <f t="shared" si="0"/>
        <v>49695</v>
      </c>
      <c r="D19" s="22">
        <f t="shared" si="2"/>
        <v>0.99162893651272765</v>
      </c>
      <c r="E19" s="1">
        <v>3589</v>
      </c>
      <c r="F19" s="25">
        <v>3724.9999999999995</v>
      </c>
      <c r="G19" s="22">
        <f t="shared" si="3"/>
        <v>0.96348993288590612</v>
      </c>
      <c r="H19" s="1">
        <v>7817</v>
      </c>
      <c r="I19" s="25">
        <v>7860.0000000000009</v>
      </c>
      <c r="J19" s="22">
        <f t="shared" si="4"/>
        <v>0.99452926208651393</v>
      </c>
      <c r="K19" s="1">
        <v>6198</v>
      </c>
      <c r="L19" s="25">
        <v>6125.0000000000009</v>
      </c>
      <c r="M19" s="22">
        <f t="shared" si="5"/>
        <v>1.0119183673469385</v>
      </c>
      <c r="N19" s="1">
        <v>11562</v>
      </c>
      <c r="O19" s="25">
        <v>11242.500000000002</v>
      </c>
      <c r="P19" s="22">
        <f t="shared" si="6"/>
        <v>1.0284189459639759</v>
      </c>
      <c r="Q19" s="1">
        <v>12201</v>
      </c>
      <c r="R19" s="25">
        <v>12497.500000000004</v>
      </c>
      <c r="S19" s="22">
        <f t="shared" si="7"/>
        <v>0.97627525505100987</v>
      </c>
      <c r="T19" s="1">
        <v>7912</v>
      </c>
      <c r="U19" s="25">
        <v>8245.0000000000018</v>
      </c>
      <c r="V19" s="22">
        <f t="shared" si="8"/>
        <v>0.95961188599150982</v>
      </c>
    </row>
    <row r="20" spans="1:22" ht="13.2" customHeight="1" x14ac:dyDescent="0.25">
      <c r="A20" s="13" t="s">
        <v>15</v>
      </c>
      <c r="B20" s="1">
        <f t="shared" si="1"/>
        <v>117548</v>
      </c>
      <c r="C20" s="1">
        <f t="shared" si="0"/>
        <v>124170</v>
      </c>
      <c r="D20" s="22">
        <f t="shared" si="2"/>
        <v>0.9466698880566965</v>
      </c>
      <c r="E20" s="1">
        <v>7711</v>
      </c>
      <c r="F20" s="25">
        <v>7960</v>
      </c>
      <c r="G20" s="22">
        <f t="shared" si="3"/>
        <v>0.9687185929648241</v>
      </c>
      <c r="H20" s="1">
        <v>17151</v>
      </c>
      <c r="I20" s="25">
        <v>17990.000000000004</v>
      </c>
      <c r="J20" s="22">
        <f t="shared" si="4"/>
        <v>0.95336297943301818</v>
      </c>
      <c r="K20" s="1">
        <v>12618</v>
      </c>
      <c r="L20" s="25">
        <v>13630</v>
      </c>
      <c r="M20" s="22">
        <f t="shared" si="5"/>
        <v>0.92575201760821713</v>
      </c>
      <c r="N20" s="1">
        <v>27490</v>
      </c>
      <c r="O20" s="25">
        <v>29380</v>
      </c>
      <c r="P20" s="22">
        <f t="shared" si="6"/>
        <v>0.93567052416609942</v>
      </c>
      <c r="Q20" s="1">
        <v>30681</v>
      </c>
      <c r="R20" s="25">
        <v>32417.499999999996</v>
      </c>
      <c r="S20" s="22">
        <f t="shared" si="7"/>
        <v>0.94643325364386532</v>
      </c>
      <c r="T20" s="1">
        <v>21897</v>
      </c>
      <c r="U20" s="25">
        <v>22792.5</v>
      </c>
      <c r="V20" s="22">
        <f t="shared" si="8"/>
        <v>0.96071076011846002</v>
      </c>
    </row>
    <row r="21" spans="1:22" ht="13.2" customHeight="1" x14ac:dyDescent="0.25">
      <c r="A21" s="13" t="s">
        <v>16</v>
      </c>
      <c r="B21" s="1">
        <f t="shared" si="1"/>
        <v>414101</v>
      </c>
      <c r="C21" s="1">
        <f t="shared" si="0"/>
        <v>434315</v>
      </c>
      <c r="D21" s="22">
        <f t="shared" si="2"/>
        <v>0.9534577438034606</v>
      </c>
      <c r="E21" s="1">
        <v>27929</v>
      </c>
      <c r="F21" s="25">
        <v>28780.000000000004</v>
      </c>
      <c r="G21" s="22">
        <f t="shared" si="3"/>
        <v>0.97043085476025004</v>
      </c>
      <c r="H21" s="1">
        <v>59739</v>
      </c>
      <c r="I21" s="25">
        <v>61665.000000000007</v>
      </c>
      <c r="J21" s="22">
        <f t="shared" si="4"/>
        <v>0.96876672342495729</v>
      </c>
      <c r="K21" s="1">
        <v>50681</v>
      </c>
      <c r="L21" s="25">
        <v>56549.999999999985</v>
      </c>
      <c r="M21" s="22">
        <f t="shared" si="5"/>
        <v>0.89621573828470402</v>
      </c>
      <c r="N21" s="1">
        <v>104411</v>
      </c>
      <c r="O21" s="25">
        <v>108370.00000000001</v>
      </c>
      <c r="P21" s="22">
        <f t="shared" si="6"/>
        <v>0.96346774937713375</v>
      </c>
      <c r="Q21" s="1">
        <v>101170</v>
      </c>
      <c r="R21" s="25">
        <v>105589.99999999999</v>
      </c>
      <c r="S21" s="22">
        <f t="shared" si="7"/>
        <v>0.95813997537645623</v>
      </c>
      <c r="T21" s="1">
        <v>70171</v>
      </c>
      <c r="U21" s="25">
        <v>73360</v>
      </c>
      <c r="V21" s="22">
        <f t="shared" si="8"/>
        <v>0.95652944383860417</v>
      </c>
    </row>
    <row r="22" spans="1:22" ht="13.2" customHeight="1" x14ac:dyDescent="0.25">
      <c r="A22" s="13" t="s">
        <v>17</v>
      </c>
      <c r="B22" s="1">
        <f t="shared" si="1"/>
        <v>47186</v>
      </c>
      <c r="C22" s="1">
        <f t="shared" si="0"/>
        <v>48375</v>
      </c>
      <c r="D22" s="22">
        <f t="shared" si="2"/>
        <v>0.97542118863049099</v>
      </c>
      <c r="E22" s="1">
        <v>2770</v>
      </c>
      <c r="F22" s="25">
        <v>2782.5</v>
      </c>
      <c r="G22" s="22">
        <f t="shared" si="3"/>
        <v>0.99550763701707101</v>
      </c>
      <c r="H22" s="1">
        <v>6105</v>
      </c>
      <c r="I22" s="25">
        <v>6252.5</v>
      </c>
      <c r="J22" s="22">
        <f t="shared" si="4"/>
        <v>0.9764094362255098</v>
      </c>
      <c r="K22" s="1">
        <v>4924</v>
      </c>
      <c r="L22" s="25">
        <v>4877.5</v>
      </c>
      <c r="M22" s="22">
        <f t="shared" si="5"/>
        <v>1.0095335725269092</v>
      </c>
      <c r="N22" s="1">
        <v>9806</v>
      </c>
      <c r="O22" s="25">
        <v>9997.5000000000018</v>
      </c>
      <c r="P22" s="22">
        <f t="shared" si="6"/>
        <v>0.98084521130282554</v>
      </c>
      <c r="Q22" s="1">
        <v>12988</v>
      </c>
      <c r="R22" s="25">
        <v>13425.000000000004</v>
      </c>
      <c r="S22" s="22">
        <f t="shared" si="7"/>
        <v>0.96744878957169433</v>
      </c>
      <c r="T22" s="1">
        <v>10593</v>
      </c>
      <c r="U22" s="25">
        <v>11040</v>
      </c>
      <c r="V22" s="22">
        <f t="shared" si="8"/>
        <v>0.95951086956521736</v>
      </c>
    </row>
    <row r="23" spans="1:22" ht="13.2" customHeight="1" x14ac:dyDescent="0.25">
      <c r="A23" s="13" t="s">
        <v>18</v>
      </c>
      <c r="B23" s="1">
        <f t="shared" si="1"/>
        <v>601227</v>
      </c>
      <c r="C23" s="1">
        <f t="shared" si="0"/>
        <v>626340</v>
      </c>
      <c r="D23" s="22">
        <f t="shared" si="2"/>
        <v>0.9599051633298209</v>
      </c>
      <c r="E23" s="1">
        <v>38887</v>
      </c>
      <c r="F23" s="25">
        <v>40104.999999999993</v>
      </c>
      <c r="G23" s="22">
        <f t="shared" si="3"/>
        <v>0.96962972197980324</v>
      </c>
      <c r="H23" s="1">
        <v>83492</v>
      </c>
      <c r="I23" s="25">
        <v>82534.999999999985</v>
      </c>
      <c r="J23" s="22">
        <f t="shared" si="4"/>
        <v>1.0115950808747807</v>
      </c>
      <c r="K23" s="1">
        <v>69106</v>
      </c>
      <c r="L23" s="25">
        <v>80570</v>
      </c>
      <c r="M23" s="22">
        <f t="shared" si="5"/>
        <v>0.85771378925158248</v>
      </c>
      <c r="N23" s="1">
        <v>169242</v>
      </c>
      <c r="O23" s="25">
        <v>180795</v>
      </c>
      <c r="P23" s="22">
        <f t="shared" si="6"/>
        <v>0.93609889654028045</v>
      </c>
      <c r="Q23" s="1">
        <v>152087</v>
      </c>
      <c r="R23" s="25">
        <v>154020</v>
      </c>
      <c r="S23" s="22">
        <f t="shared" si="7"/>
        <v>0.98744968185949877</v>
      </c>
      <c r="T23" s="1">
        <v>88413</v>
      </c>
      <c r="U23" s="25">
        <v>88315</v>
      </c>
      <c r="V23" s="22">
        <f t="shared" si="8"/>
        <v>1.0011096642699429</v>
      </c>
    </row>
    <row r="24" spans="1:22" ht="13.2" customHeight="1" x14ac:dyDescent="0.25">
      <c r="A24" s="13" t="s">
        <v>19</v>
      </c>
      <c r="B24" s="1">
        <f t="shared" si="1"/>
        <v>31309</v>
      </c>
      <c r="C24" s="1">
        <f t="shared" si="0"/>
        <v>32575</v>
      </c>
      <c r="D24" s="22">
        <f t="shared" si="2"/>
        <v>0.96113584036838062</v>
      </c>
      <c r="E24" s="1">
        <v>1650</v>
      </c>
      <c r="F24" s="25">
        <v>1817.4999999999998</v>
      </c>
      <c r="G24" s="22">
        <f t="shared" si="3"/>
        <v>0.90784044016506205</v>
      </c>
      <c r="H24" s="1">
        <v>3739</v>
      </c>
      <c r="I24" s="25">
        <v>3887.5</v>
      </c>
      <c r="J24" s="22">
        <f t="shared" si="4"/>
        <v>0.96180064308681668</v>
      </c>
      <c r="K24" s="1">
        <v>2839</v>
      </c>
      <c r="L24" s="25">
        <v>3040</v>
      </c>
      <c r="M24" s="22">
        <f t="shared" si="5"/>
        <v>0.93388157894736845</v>
      </c>
      <c r="N24" s="1">
        <v>6594</v>
      </c>
      <c r="O24" s="25">
        <v>6979.9999999999991</v>
      </c>
      <c r="P24" s="22">
        <f t="shared" si="6"/>
        <v>0.94469914040114622</v>
      </c>
      <c r="Q24" s="1">
        <v>9708</v>
      </c>
      <c r="R24" s="25">
        <v>9797.5</v>
      </c>
      <c r="S24" s="22">
        <f t="shared" si="7"/>
        <v>0.99086501658586379</v>
      </c>
      <c r="T24" s="1">
        <v>6779</v>
      </c>
      <c r="U24" s="25">
        <v>7052.5</v>
      </c>
      <c r="V24" s="22">
        <f t="shared" si="8"/>
        <v>0.96121942573555474</v>
      </c>
    </row>
    <row r="25" spans="1:22" ht="13.2" customHeight="1" x14ac:dyDescent="0.25">
      <c r="A25" s="13" t="s">
        <v>20</v>
      </c>
      <c r="B25" s="1">
        <f t="shared" si="1"/>
        <v>65347</v>
      </c>
      <c r="C25" s="1">
        <f t="shared" si="0"/>
        <v>68317.5</v>
      </c>
      <c r="D25" s="22">
        <f t="shared" si="2"/>
        <v>0.95651919347165804</v>
      </c>
      <c r="E25" s="1">
        <v>4175</v>
      </c>
      <c r="F25" s="25">
        <v>4375</v>
      </c>
      <c r="G25" s="22">
        <f t="shared" si="3"/>
        <v>0.95428571428571429</v>
      </c>
      <c r="H25" s="1">
        <v>8987</v>
      </c>
      <c r="I25" s="25">
        <v>9365</v>
      </c>
      <c r="J25" s="22">
        <f t="shared" si="4"/>
        <v>0.95963694607581418</v>
      </c>
      <c r="K25" s="1">
        <v>7284</v>
      </c>
      <c r="L25" s="25">
        <v>7614.9999999999991</v>
      </c>
      <c r="M25" s="22">
        <f t="shared" si="5"/>
        <v>0.95653315824031526</v>
      </c>
      <c r="N25" s="1">
        <v>14106</v>
      </c>
      <c r="O25" s="25">
        <v>14599.999999999996</v>
      </c>
      <c r="P25" s="22">
        <f t="shared" si="6"/>
        <v>0.96616438356164402</v>
      </c>
      <c r="Q25" s="1">
        <v>17246</v>
      </c>
      <c r="R25" s="25">
        <v>18155</v>
      </c>
      <c r="S25" s="22">
        <f t="shared" si="7"/>
        <v>0.94993114844395488</v>
      </c>
      <c r="T25" s="1">
        <v>13549</v>
      </c>
      <c r="U25" s="25">
        <v>14207.499999999998</v>
      </c>
      <c r="V25" s="22">
        <f t="shared" si="8"/>
        <v>0.95365124054196737</v>
      </c>
    </row>
    <row r="26" spans="1:22" ht="13.2" customHeight="1" x14ac:dyDescent="0.25">
      <c r="A26" s="19" t="s">
        <v>21</v>
      </c>
      <c r="B26" s="20">
        <f t="shared" si="1"/>
        <v>4773331</v>
      </c>
      <c r="C26" s="20">
        <f t="shared" si="0"/>
        <v>4999125</v>
      </c>
      <c r="D26" s="21">
        <f t="shared" si="2"/>
        <v>0.95483329582676968</v>
      </c>
      <c r="E26" s="20">
        <v>297881</v>
      </c>
      <c r="F26" s="20">
        <v>306425</v>
      </c>
      <c r="G26" s="21">
        <f t="shared" si="3"/>
        <v>0.97211715754262873</v>
      </c>
      <c r="H26" s="20">
        <v>650630</v>
      </c>
      <c r="I26" s="20">
        <v>659207.5</v>
      </c>
      <c r="J26" s="21">
        <f t="shared" si="4"/>
        <v>0.98698816381791776</v>
      </c>
      <c r="K26" s="20">
        <v>574530</v>
      </c>
      <c r="L26" s="20">
        <v>653290</v>
      </c>
      <c r="M26" s="21">
        <f t="shared" si="5"/>
        <v>0.879440983330527</v>
      </c>
      <c r="N26" s="20">
        <v>1254169</v>
      </c>
      <c r="O26" s="20">
        <v>1333675.0000000002</v>
      </c>
      <c r="P26" s="21">
        <f t="shared" si="6"/>
        <v>0.94038577614486274</v>
      </c>
      <c r="Q26" s="20">
        <v>1212909</v>
      </c>
      <c r="R26" s="20">
        <v>1243130</v>
      </c>
      <c r="S26" s="21">
        <f t="shared" si="7"/>
        <v>0.97568958998656619</v>
      </c>
      <c r="T26" s="20">
        <v>783212</v>
      </c>
      <c r="U26" s="20">
        <v>803397.5</v>
      </c>
      <c r="V26" s="21">
        <f t="shared" si="8"/>
        <v>0.97487482846287177</v>
      </c>
    </row>
    <row r="28" spans="1:22" ht="12" x14ac:dyDescent="0.25">
      <c r="A28" s="3" t="s">
        <v>39</v>
      </c>
      <c r="B28" s="5"/>
      <c r="C28" s="6"/>
      <c r="D28" s="7"/>
      <c r="E28" s="5"/>
      <c r="F28" s="8"/>
      <c r="G28" s="9"/>
      <c r="H28" s="5"/>
      <c r="I28" s="8"/>
      <c r="J28" s="10"/>
      <c r="K28" s="5"/>
      <c r="L28" s="8"/>
      <c r="M28" s="10"/>
      <c r="N28" s="5"/>
      <c r="O28" s="8"/>
      <c r="P28" s="10"/>
      <c r="Q28" s="5"/>
      <c r="R28" s="8"/>
      <c r="S28" s="10"/>
      <c r="T28" s="5"/>
      <c r="U28" s="8"/>
      <c r="V28" s="10"/>
    </row>
    <row r="29" spans="1:22" x14ac:dyDescent="0.25">
      <c r="A29" s="3" t="str">
        <f>Ethnicity!A29</f>
        <v xml:space="preserve">           Population is based on projections provided by Stats NZ in Nov 2019. </v>
      </c>
    </row>
    <row r="31" spans="1:22" x14ac:dyDescent="0.25">
      <c r="B31" s="5"/>
    </row>
  </sheetData>
  <pageMargins left="0.31496062992125984" right="0.31496062992125984" top="0.55118110236220474" bottom="0.35433070866141736" header="0.31496062992125984" footer="0.31496062992125984"/>
  <pageSetup paperSize="9" scale="63" orientation="landscape" r:id="rId1"/>
  <rowBreaks count="2" manualBreakCount="2">
    <brk id="27" max="16383" man="1"/>
    <brk id="53" max="16383" man="1"/>
  </rowBreaks>
  <ignoredErrors>
    <ignoredError sqref="A1:XFD5 A27:XFD28 D6:D25 G6:G25 J6:J25 M6:M25 P6:P25 S6:S25 V6:XFD25 B30:XFD30 B29:XFD29 D26 A33:XFD34 C31:XFD31 G26 J26 M26 P26 S26 V26:XFD26 C32:XFD32 A36:XFD1048576 B35:XFD35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V34"/>
  <sheetViews>
    <sheetView zoomScaleNormal="100" workbookViewId="0">
      <pane xSplit="4" ySplit="5" topLeftCell="E6" activePane="bottomRight" state="frozen"/>
      <selection activeCell="A28" sqref="A28:A32"/>
      <selection pane="topRight" activeCell="A28" sqref="A28:A32"/>
      <selection pane="bottomLeft" activeCell="A28" sqref="A28:A32"/>
      <selection pane="bottomRight" activeCell="A4" sqref="A4"/>
    </sheetView>
  </sheetViews>
  <sheetFormatPr defaultColWidth="9.109375" defaultRowHeight="11.4" x14ac:dyDescent="0.25"/>
  <cols>
    <col min="1" max="1" width="27.6640625" style="3" customWidth="1"/>
    <col min="2" max="19" width="9.44140625" style="3" customWidth="1"/>
    <col min="20" max="20" width="3.44140625" style="3" customWidth="1"/>
    <col min="21" max="16384" width="9.109375" style="3"/>
  </cols>
  <sheetData>
    <row r="1" spans="1:22" ht="13.8" x14ac:dyDescent="0.25">
      <c r="A1" s="24" t="str">
        <f>SUBSTITUTE(Ethnicity!A1,"Ethnicity","Deprivation")</f>
        <v>Access to Primary Care by Deprivation (October 2020)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22" ht="12" x14ac:dyDescent="0.25">
      <c r="A2" s="12" t="s">
        <v>42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22" ht="12" x14ac:dyDescent="0.2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2" ht="13.2" customHeight="1" x14ac:dyDescent="0.25">
      <c r="B4" s="14" t="s">
        <v>0</v>
      </c>
      <c r="C4" s="15"/>
      <c r="D4" s="15"/>
      <c r="E4" s="14" t="s">
        <v>34</v>
      </c>
      <c r="F4" s="15"/>
      <c r="G4" s="15"/>
      <c r="H4" s="14" t="s">
        <v>35</v>
      </c>
      <c r="I4" s="15"/>
      <c r="J4" s="15"/>
      <c r="K4" s="14" t="s">
        <v>36</v>
      </c>
      <c r="L4" s="15"/>
      <c r="M4" s="15"/>
      <c r="N4" s="14" t="s">
        <v>37</v>
      </c>
      <c r="O4" s="15"/>
      <c r="P4" s="15"/>
      <c r="Q4" s="14" t="s">
        <v>46</v>
      </c>
      <c r="R4" s="15"/>
      <c r="S4" s="15"/>
    </row>
    <row r="5" spans="1:22" ht="26.4" customHeight="1" x14ac:dyDescent="0.25">
      <c r="A5" s="16" t="s">
        <v>33</v>
      </c>
      <c r="B5" s="17" t="s">
        <v>25</v>
      </c>
      <c r="C5" s="17" t="s">
        <v>22</v>
      </c>
      <c r="D5" s="18" t="s">
        <v>3</v>
      </c>
      <c r="E5" s="17" t="s">
        <v>25</v>
      </c>
      <c r="F5" s="17" t="s">
        <v>22</v>
      </c>
      <c r="G5" s="18" t="s">
        <v>3</v>
      </c>
      <c r="H5" s="17" t="s">
        <v>25</v>
      </c>
      <c r="I5" s="17" t="s">
        <v>22</v>
      </c>
      <c r="J5" s="18" t="s">
        <v>3</v>
      </c>
      <c r="K5" s="17" t="s">
        <v>25</v>
      </c>
      <c r="L5" s="17" t="s">
        <v>22</v>
      </c>
      <c r="M5" s="18" t="s">
        <v>3</v>
      </c>
      <c r="N5" s="17" t="s">
        <v>25</v>
      </c>
      <c r="O5" s="17" t="s">
        <v>22</v>
      </c>
      <c r="P5" s="18" t="s">
        <v>3</v>
      </c>
      <c r="Q5" s="17" t="s">
        <v>25</v>
      </c>
      <c r="R5" s="17" t="s">
        <v>22</v>
      </c>
      <c r="S5" s="18" t="s">
        <v>3</v>
      </c>
    </row>
    <row r="6" spans="1:22" ht="13.2" customHeight="1" x14ac:dyDescent="0.25">
      <c r="A6" s="13" t="s">
        <v>4</v>
      </c>
      <c r="B6" s="1">
        <f>Ethnicity!B6</f>
        <v>463971</v>
      </c>
      <c r="C6" s="1">
        <f>F6+I6+L6+O6+R6</f>
        <v>492484.99999999994</v>
      </c>
      <c r="D6" s="22">
        <f>IF(B6=0,"",B6/C6)</f>
        <v>0.94210178990223059</v>
      </c>
      <c r="E6" s="1">
        <v>105910</v>
      </c>
      <c r="F6" s="25">
        <v>112176.50569669489</v>
      </c>
      <c r="G6" s="22">
        <f>IF(E6=0,"",E6/F6)</f>
        <v>0.94413709307688376</v>
      </c>
      <c r="H6" s="1">
        <v>100551</v>
      </c>
      <c r="I6" s="25">
        <v>109116.47536847545</v>
      </c>
      <c r="J6" s="22">
        <f>IF(H6=0,"",H6/I6)</f>
        <v>0.92150153916215949</v>
      </c>
      <c r="K6" s="1">
        <v>87182</v>
      </c>
      <c r="L6" s="25">
        <v>94743.953415160358</v>
      </c>
      <c r="M6" s="22">
        <f>IF(K6=0,"",K6/L6)</f>
        <v>0.92018537180916982</v>
      </c>
      <c r="N6" s="1">
        <v>78171</v>
      </c>
      <c r="O6" s="25">
        <v>86109.589400695011</v>
      </c>
      <c r="P6" s="22">
        <f>IF(N6=0,"",N6/O6)</f>
        <v>0.90780830037692717</v>
      </c>
      <c r="Q6" s="1">
        <v>80949</v>
      </c>
      <c r="R6" s="25">
        <v>90338.476118974286</v>
      </c>
      <c r="S6" s="22">
        <f>IF(Q6=0,"",Q6/R6)</f>
        <v>0.89606337717487616</v>
      </c>
      <c r="U6" s="5"/>
      <c r="V6" s="5"/>
    </row>
    <row r="7" spans="1:22" ht="13.2" customHeight="1" x14ac:dyDescent="0.25">
      <c r="A7" s="13" t="s">
        <v>5</v>
      </c>
      <c r="B7" s="1">
        <f>Ethnicity!B7</f>
        <v>246811</v>
      </c>
      <c r="C7" s="1">
        <f t="shared" ref="C7:C25" si="0">F7+I7+L7+O7+R7</f>
        <v>258200.00000000003</v>
      </c>
      <c r="D7" s="22">
        <f t="shared" ref="D7:D26" si="1">IF(B7=0,"",B7/C7)</f>
        <v>0.95589078233927183</v>
      </c>
      <c r="E7" s="1">
        <v>35854</v>
      </c>
      <c r="F7" s="25">
        <v>31465.02643021565</v>
      </c>
      <c r="G7" s="22">
        <f t="shared" ref="G7:G26" si="2">IF(E7=0,"",E7/F7)</f>
        <v>1.1394873632004849</v>
      </c>
      <c r="H7" s="1">
        <v>41957</v>
      </c>
      <c r="I7" s="25">
        <v>45050.252925112778</v>
      </c>
      <c r="J7" s="22">
        <f t="shared" ref="J7:J26" si="3">IF(H7=0,"",H7/I7)</f>
        <v>0.93133772344730881</v>
      </c>
      <c r="K7" s="1">
        <v>54806</v>
      </c>
      <c r="L7" s="25">
        <v>57118.934997376913</v>
      </c>
      <c r="M7" s="22">
        <f t="shared" ref="M7:M26" si="4">IF(K7=0,"",K7/L7)</f>
        <v>0.95950668552410634</v>
      </c>
      <c r="N7" s="1">
        <v>53254</v>
      </c>
      <c r="O7" s="25">
        <v>59739.638232705591</v>
      </c>
      <c r="P7" s="22">
        <f t="shared" ref="P7:P26" si="5">IF(N7=0,"",N7/O7)</f>
        <v>0.89143492621361564</v>
      </c>
      <c r="Q7" s="1">
        <v>53634</v>
      </c>
      <c r="R7" s="25">
        <v>64826.14741458909</v>
      </c>
      <c r="S7" s="22">
        <f t="shared" ref="S7:S26" si="6">IF(Q7=0,"",Q7/R7)</f>
        <v>0.82735134107213193</v>
      </c>
      <c r="U7" s="5"/>
      <c r="V7" s="5"/>
    </row>
    <row r="8" spans="1:22" ht="13.2" customHeight="1" x14ac:dyDescent="0.25">
      <c r="A8" s="13" t="s">
        <v>6</v>
      </c>
      <c r="B8" s="1">
        <f>Ethnicity!B8</f>
        <v>545635</v>
      </c>
      <c r="C8" s="1">
        <f t="shared" si="0"/>
        <v>576565</v>
      </c>
      <c r="D8" s="22">
        <f t="shared" si="1"/>
        <v>0.94635470415304435</v>
      </c>
      <c r="E8" s="1">
        <v>185812</v>
      </c>
      <c r="F8" s="25">
        <v>176329.06237453729</v>
      </c>
      <c r="G8" s="22">
        <f t="shared" si="2"/>
        <v>1.0537797768431398</v>
      </c>
      <c r="H8" s="1">
        <v>116370</v>
      </c>
      <c r="I8" s="25">
        <v>128274.18995691529</v>
      </c>
      <c r="J8" s="22">
        <f t="shared" si="3"/>
        <v>0.90719730944382759</v>
      </c>
      <c r="K8" s="1">
        <v>96841</v>
      </c>
      <c r="L8" s="25">
        <v>114935.98897926352</v>
      </c>
      <c r="M8" s="22">
        <f t="shared" si="4"/>
        <v>0.8425646384569051</v>
      </c>
      <c r="N8" s="1">
        <v>83460</v>
      </c>
      <c r="O8" s="25">
        <v>102184.24232376054</v>
      </c>
      <c r="P8" s="22">
        <f t="shared" si="5"/>
        <v>0.81675998277273854</v>
      </c>
      <c r="Q8" s="1">
        <v>46303</v>
      </c>
      <c r="R8" s="25">
        <v>54841.516365523334</v>
      </c>
      <c r="S8" s="22">
        <f t="shared" si="6"/>
        <v>0.84430561130707249</v>
      </c>
      <c r="U8" s="5"/>
      <c r="V8" s="5"/>
    </row>
    <row r="9" spans="1:22" ht="13.2" customHeight="1" x14ac:dyDescent="0.25">
      <c r="A9" s="13" t="s">
        <v>43</v>
      </c>
      <c r="B9" s="1">
        <f>Ethnicity!B9</f>
        <v>301807</v>
      </c>
      <c r="C9" s="1">
        <f t="shared" si="0"/>
        <v>319880</v>
      </c>
      <c r="D9" s="22">
        <f t="shared" si="1"/>
        <v>0.94350068775790918</v>
      </c>
      <c r="E9" s="1">
        <v>97035</v>
      </c>
      <c r="F9" s="25">
        <v>100666.44637431584</v>
      </c>
      <c r="G9" s="22">
        <f t="shared" si="2"/>
        <v>0.96392595045212237</v>
      </c>
      <c r="H9" s="1">
        <v>70388</v>
      </c>
      <c r="I9" s="25">
        <v>75089.915040395441</v>
      </c>
      <c r="J9" s="22">
        <f t="shared" si="3"/>
        <v>0.937382869086135</v>
      </c>
      <c r="K9" s="1">
        <v>51521</v>
      </c>
      <c r="L9" s="25">
        <v>57620.019612004369</v>
      </c>
      <c r="M9" s="22">
        <f t="shared" si="4"/>
        <v>0.89415103200114632</v>
      </c>
      <c r="N9" s="1">
        <v>39811</v>
      </c>
      <c r="O9" s="25">
        <v>46944.808054384717</v>
      </c>
      <c r="P9" s="22">
        <f t="shared" si="5"/>
        <v>0.84803840190122137</v>
      </c>
      <c r="Q9" s="1">
        <v>35761</v>
      </c>
      <c r="R9" s="25">
        <v>39558.81091889961</v>
      </c>
      <c r="S9" s="22">
        <f t="shared" si="6"/>
        <v>0.90399582720811333</v>
      </c>
      <c r="U9" s="5"/>
      <c r="V9" s="5"/>
    </row>
    <row r="10" spans="1:22" ht="13.2" customHeight="1" x14ac:dyDescent="0.25">
      <c r="A10" s="13" t="s">
        <v>7</v>
      </c>
      <c r="B10" s="1">
        <f>Ethnicity!B10</f>
        <v>568020</v>
      </c>
      <c r="C10" s="1">
        <f t="shared" si="0"/>
        <v>576455</v>
      </c>
      <c r="D10" s="22">
        <f t="shared" si="1"/>
        <v>0.98536746146707033</v>
      </c>
      <c r="E10" s="1">
        <v>96170</v>
      </c>
      <c r="F10" s="25">
        <v>100559.00689676928</v>
      </c>
      <c r="G10" s="22">
        <f t="shared" si="2"/>
        <v>0.95635391565397121</v>
      </c>
      <c r="H10" s="1">
        <v>91965</v>
      </c>
      <c r="I10" s="25">
        <v>95119.240899078985</v>
      </c>
      <c r="J10" s="22">
        <f t="shared" si="3"/>
        <v>0.96683908671616059</v>
      </c>
      <c r="K10" s="1">
        <v>75218</v>
      </c>
      <c r="L10" s="25">
        <v>80261.535771301016</v>
      </c>
      <c r="M10" s="22">
        <f t="shared" si="4"/>
        <v>0.93716123516908301</v>
      </c>
      <c r="N10" s="1">
        <v>89071</v>
      </c>
      <c r="O10" s="25">
        <v>89718.308858273231</v>
      </c>
      <c r="P10" s="22">
        <f t="shared" si="5"/>
        <v>0.99278509741756527</v>
      </c>
      <c r="Q10" s="1">
        <v>198737</v>
      </c>
      <c r="R10" s="25">
        <v>210796.90757457755</v>
      </c>
      <c r="S10" s="22">
        <f t="shared" si="6"/>
        <v>0.94278897298191677</v>
      </c>
      <c r="U10" s="5"/>
      <c r="V10" s="5"/>
    </row>
    <row r="11" spans="1:22" ht="13.2" customHeight="1" x14ac:dyDescent="0.25">
      <c r="A11" s="13" t="s">
        <v>44</v>
      </c>
      <c r="B11" s="1">
        <f>Ethnicity!B11</f>
        <v>166965</v>
      </c>
      <c r="C11" s="1">
        <f t="shared" si="0"/>
        <v>175790</v>
      </c>
      <c r="D11" s="22">
        <f t="shared" si="1"/>
        <v>0.94979805449684285</v>
      </c>
      <c r="E11" s="1">
        <v>25917</v>
      </c>
      <c r="F11" s="25">
        <v>25627.87577350705</v>
      </c>
      <c r="G11" s="22">
        <f t="shared" si="2"/>
        <v>1.0112816305591676</v>
      </c>
      <c r="H11" s="1">
        <v>23237</v>
      </c>
      <c r="I11" s="25">
        <v>24425.045386118611</v>
      </c>
      <c r="J11" s="22">
        <f t="shared" si="3"/>
        <v>0.95135954233297726</v>
      </c>
      <c r="K11" s="1">
        <v>30610</v>
      </c>
      <c r="L11" s="25">
        <v>34012.480296923975</v>
      </c>
      <c r="M11" s="22">
        <f t="shared" si="4"/>
        <v>0.89996377014493445</v>
      </c>
      <c r="N11" s="1">
        <v>38068</v>
      </c>
      <c r="O11" s="25">
        <v>42095.629511963081</v>
      </c>
      <c r="P11" s="22">
        <f t="shared" si="5"/>
        <v>0.90432190803041734</v>
      </c>
      <c r="Q11" s="1">
        <v>45252</v>
      </c>
      <c r="R11" s="25">
        <v>49628.969031487271</v>
      </c>
      <c r="S11" s="22">
        <f t="shared" si="6"/>
        <v>0.91180616650105528</v>
      </c>
      <c r="U11" s="5"/>
      <c r="V11" s="5"/>
    </row>
    <row r="12" spans="1:22" ht="13.2" customHeight="1" x14ac:dyDescent="0.25">
      <c r="A12" s="13" t="s">
        <v>8</v>
      </c>
      <c r="B12" s="1">
        <f>Ethnicity!B12</f>
        <v>150661</v>
      </c>
      <c r="C12" s="1">
        <f t="shared" si="0"/>
        <v>156500</v>
      </c>
      <c r="D12" s="22">
        <f t="shared" si="1"/>
        <v>0.96269009584664533</v>
      </c>
      <c r="E12" s="1">
        <v>34093</v>
      </c>
      <c r="F12" s="25">
        <v>35295.348896621785</v>
      </c>
      <c r="G12" s="22">
        <f t="shared" si="2"/>
        <v>0.96593463631303378</v>
      </c>
      <c r="H12" s="1">
        <v>26983</v>
      </c>
      <c r="I12" s="25">
        <v>27671.245235765127</v>
      </c>
      <c r="J12" s="22">
        <f t="shared" si="3"/>
        <v>0.97512778229164876</v>
      </c>
      <c r="K12" s="1">
        <v>27473</v>
      </c>
      <c r="L12" s="25">
        <v>29874.051536899275</v>
      </c>
      <c r="M12" s="22">
        <f t="shared" si="4"/>
        <v>0.91962752243586421</v>
      </c>
      <c r="N12" s="1">
        <v>30334</v>
      </c>
      <c r="O12" s="25">
        <v>32585.254368033518</v>
      </c>
      <c r="P12" s="22">
        <f t="shared" si="5"/>
        <v>0.93091186760100841</v>
      </c>
      <c r="Q12" s="1">
        <v>29209</v>
      </c>
      <c r="R12" s="25">
        <v>31074.099962680295</v>
      </c>
      <c r="S12" s="22">
        <f t="shared" si="6"/>
        <v>0.93997895466255621</v>
      </c>
      <c r="U12" s="5"/>
      <c r="V12" s="5"/>
    </row>
    <row r="13" spans="1:22" ht="13.2" customHeight="1" x14ac:dyDescent="0.25">
      <c r="A13" s="13" t="s">
        <v>9</v>
      </c>
      <c r="B13" s="1">
        <f>Ethnicity!B13</f>
        <v>109378</v>
      </c>
      <c r="C13" s="1">
        <f t="shared" si="0"/>
        <v>116129.99999999999</v>
      </c>
      <c r="D13" s="22">
        <f t="shared" si="1"/>
        <v>0.94185826229225877</v>
      </c>
      <c r="E13" s="1">
        <v>12489</v>
      </c>
      <c r="F13" s="25">
        <v>12435.906915931731</v>
      </c>
      <c r="G13" s="22">
        <f t="shared" si="2"/>
        <v>1.00426933752618</v>
      </c>
      <c r="H13" s="1">
        <v>19158</v>
      </c>
      <c r="I13" s="25">
        <v>20937.466663393054</v>
      </c>
      <c r="J13" s="22">
        <f t="shared" si="3"/>
        <v>0.91501041209993839</v>
      </c>
      <c r="K13" s="1">
        <v>15467</v>
      </c>
      <c r="L13" s="25">
        <v>17644.137656992276</v>
      </c>
      <c r="M13" s="22">
        <f t="shared" si="4"/>
        <v>0.87660844075712097</v>
      </c>
      <c r="N13" s="1">
        <v>21635</v>
      </c>
      <c r="O13" s="25">
        <v>24542.055994457147</v>
      </c>
      <c r="P13" s="22">
        <f t="shared" si="5"/>
        <v>0.88154798460594708</v>
      </c>
      <c r="Q13" s="1">
        <v>35863</v>
      </c>
      <c r="R13" s="25">
        <v>40570.432769225779</v>
      </c>
      <c r="S13" s="22">
        <f t="shared" si="6"/>
        <v>0.88396887960247383</v>
      </c>
      <c r="U13" s="5"/>
      <c r="V13" s="5"/>
    </row>
    <row r="14" spans="1:22" ht="13.2" customHeight="1" x14ac:dyDescent="0.25">
      <c r="A14" s="13" t="s">
        <v>45</v>
      </c>
      <c r="B14" s="1">
        <f>Ethnicity!B14</f>
        <v>174007</v>
      </c>
      <c r="C14" s="1">
        <f t="shared" si="0"/>
        <v>185810</v>
      </c>
      <c r="D14" s="22">
        <f t="shared" si="1"/>
        <v>0.93647812281362686</v>
      </c>
      <c r="E14" s="1">
        <v>24376</v>
      </c>
      <c r="F14" s="25">
        <v>24398.91129190279</v>
      </c>
      <c r="G14" s="22">
        <f t="shared" si="2"/>
        <v>0.99906097072821465</v>
      </c>
      <c r="H14" s="1">
        <v>26340</v>
      </c>
      <c r="I14" s="25">
        <v>27918.518623772714</v>
      </c>
      <c r="J14" s="22">
        <f t="shared" si="3"/>
        <v>0.94345980010455854</v>
      </c>
      <c r="K14" s="1">
        <v>35337</v>
      </c>
      <c r="L14" s="25">
        <v>40415.349586568402</v>
      </c>
      <c r="M14" s="22">
        <f t="shared" si="4"/>
        <v>0.87434601856676419</v>
      </c>
      <c r="N14" s="1">
        <v>39308</v>
      </c>
      <c r="O14" s="25">
        <v>44528.976132450043</v>
      </c>
      <c r="P14" s="22">
        <f t="shared" si="5"/>
        <v>0.88275104020087025</v>
      </c>
      <c r="Q14" s="1">
        <v>43533</v>
      </c>
      <c r="R14" s="25">
        <v>48548.244365306055</v>
      </c>
      <c r="S14" s="22">
        <f t="shared" si="6"/>
        <v>0.89669565952646291</v>
      </c>
      <c r="U14" s="5"/>
      <c r="V14" s="5"/>
    </row>
    <row r="15" spans="1:22" ht="13.2" customHeight="1" x14ac:dyDescent="0.25">
      <c r="A15" s="13" t="s">
        <v>10</v>
      </c>
      <c r="B15" s="1">
        <f>Ethnicity!B15</f>
        <v>152289</v>
      </c>
      <c r="C15" s="1">
        <f t="shared" si="0"/>
        <v>158965</v>
      </c>
      <c r="D15" s="22">
        <f t="shared" si="1"/>
        <v>0.95800333406724747</v>
      </c>
      <c r="E15" s="1">
        <v>28948</v>
      </c>
      <c r="F15" s="25">
        <v>28075.36092755018</v>
      </c>
      <c r="G15" s="22">
        <f t="shared" si="2"/>
        <v>1.031082025078919</v>
      </c>
      <c r="H15" s="1">
        <v>35443</v>
      </c>
      <c r="I15" s="25">
        <v>38397.60053642554</v>
      </c>
      <c r="J15" s="22">
        <f t="shared" si="3"/>
        <v>0.92305246955151055</v>
      </c>
      <c r="K15" s="1">
        <v>38511</v>
      </c>
      <c r="L15" s="25">
        <v>42055.845453553957</v>
      </c>
      <c r="M15" s="22">
        <f t="shared" si="4"/>
        <v>0.91571099295890157</v>
      </c>
      <c r="N15" s="1">
        <v>31710</v>
      </c>
      <c r="O15" s="25">
        <v>36052.712856437109</v>
      </c>
      <c r="P15" s="22">
        <f t="shared" si="5"/>
        <v>0.87954546239752029</v>
      </c>
      <c r="Q15" s="1">
        <v>12496</v>
      </c>
      <c r="R15" s="25">
        <v>14383.480226033229</v>
      </c>
      <c r="S15" s="22">
        <f t="shared" si="6"/>
        <v>0.86877444148621252</v>
      </c>
      <c r="U15" s="5"/>
      <c r="V15" s="5"/>
    </row>
    <row r="16" spans="1:22" ht="13.2" customHeight="1" x14ac:dyDescent="0.25">
      <c r="A16" s="13" t="s">
        <v>11</v>
      </c>
      <c r="B16" s="1">
        <f>Ethnicity!B16</f>
        <v>186034</v>
      </c>
      <c r="C16" s="1">
        <f t="shared" si="0"/>
        <v>192600</v>
      </c>
      <c r="D16" s="22">
        <f t="shared" si="1"/>
        <v>0.96590861889927315</v>
      </c>
      <c r="E16" s="1">
        <v>12372</v>
      </c>
      <c r="F16" s="25">
        <v>12223.007713775543</v>
      </c>
      <c r="G16" s="22">
        <f t="shared" si="2"/>
        <v>1.0121894945755896</v>
      </c>
      <c r="H16" s="1">
        <v>22112</v>
      </c>
      <c r="I16" s="25">
        <v>22549.738505181718</v>
      </c>
      <c r="J16" s="22">
        <f t="shared" si="3"/>
        <v>0.98058786778919271</v>
      </c>
      <c r="K16" s="1">
        <v>33211</v>
      </c>
      <c r="L16" s="25">
        <v>35572.366244576326</v>
      </c>
      <c r="M16" s="22">
        <f t="shared" si="4"/>
        <v>0.93361795984161278</v>
      </c>
      <c r="N16" s="1">
        <v>45874</v>
      </c>
      <c r="O16" s="25">
        <v>48363.231766453391</v>
      </c>
      <c r="P16" s="22">
        <f t="shared" si="5"/>
        <v>0.94853049154213021</v>
      </c>
      <c r="Q16" s="1">
        <v>65787</v>
      </c>
      <c r="R16" s="25">
        <v>73891.655770013022</v>
      </c>
      <c r="S16" s="22">
        <f t="shared" si="6"/>
        <v>0.89031703667273776</v>
      </c>
      <c r="U16" s="5"/>
      <c r="V16" s="5"/>
    </row>
    <row r="17" spans="1:22" ht="13.2" customHeight="1" x14ac:dyDescent="0.25">
      <c r="A17" s="13" t="s">
        <v>12</v>
      </c>
      <c r="B17" s="1">
        <f>Ethnicity!B17</f>
        <v>59664</v>
      </c>
      <c r="C17" s="1">
        <f t="shared" si="0"/>
        <v>61827.5</v>
      </c>
      <c r="D17" s="22">
        <f t="shared" si="1"/>
        <v>0.96500748049007323</v>
      </c>
      <c r="E17" s="1">
        <v>11434</v>
      </c>
      <c r="F17" s="25">
        <v>10864.121064518487</v>
      </c>
      <c r="G17" s="22">
        <f t="shared" si="2"/>
        <v>1.0524551348514239</v>
      </c>
      <c r="H17" s="1">
        <v>14506</v>
      </c>
      <c r="I17" s="25">
        <v>14843.071409723529</v>
      </c>
      <c r="J17" s="22">
        <f t="shared" si="3"/>
        <v>0.97729099319008084</v>
      </c>
      <c r="K17" s="1">
        <v>15162</v>
      </c>
      <c r="L17" s="25">
        <v>16231.526776265449</v>
      </c>
      <c r="M17" s="22">
        <f t="shared" si="4"/>
        <v>0.93410806075067654</v>
      </c>
      <c r="N17" s="1">
        <v>12932</v>
      </c>
      <c r="O17" s="25">
        <v>14017.357684025736</v>
      </c>
      <c r="P17" s="22">
        <f t="shared" si="5"/>
        <v>0.92257045097289514</v>
      </c>
      <c r="Q17" s="1">
        <v>5217</v>
      </c>
      <c r="R17" s="25">
        <v>5871.423065466799</v>
      </c>
      <c r="S17" s="22">
        <f t="shared" si="6"/>
        <v>0.88854097921918862</v>
      </c>
      <c r="U17" s="5"/>
      <c r="V17" s="5"/>
    </row>
    <row r="18" spans="1:22" ht="13.2" customHeight="1" x14ac:dyDescent="0.25">
      <c r="A18" s="13" t="s">
        <v>13</v>
      </c>
      <c r="B18" s="1">
        <f>Ethnicity!B18</f>
        <v>322092</v>
      </c>
      <c r="C18" s="1">
        <f t="shared" si="0"/>
        <v>344130.00000000006</v>
      </c>
      <c r="D18" s="22">
        <f t="shared" si="1"/>
        <v>0.93596024758085594</v>
      </c>
      <c r="E18" s="1">
        <v>84707</v>
      </c>
      <c r="F18" s="25">
        <v>80357.824281504043</v>
      </c>
      <c r="G18" s="22">
        <f t="shared" si="2"/>
        <v>1.0541226166509963</v>
      </c>
      <c r="H18" s="1">
        <v>74781</v>
      </c>
      <c r="I18" s="25">
        <v>82209.428310157979</v>
      </c>
      <c r="J18" s="22">
        <f t="shared" si="3"/>
        <v>0.90964019014787256</v>
      </c>
      <c r="K18" s="1">
        <v>62797</v>
      </c>
      <c r="L18" s="25">
        <v>71720.444199725636</v>
      </c>
      <c r="M18" s="22">
        <f t="shared" si="4"/>
        <v>0.87558018777915247</v>
      </c>
      <c r="N18" s="1">
        <v>59235</v>
      </c>
      <c r="O18" s="25">
        <v>68909.351069599565</v>
      </c>
      <c r="P18" s="22">
        <f t="shared" si="5"/>
        <v>0.85960757256546627</v>
      </c>
      <c r="Q18" s="1">
        <v>33088</v>
      </c>
      <c r="R18" s="25">
        <v>40932.952139012785</v>
      </c>
      <c r="S18" s="22">
        <f t="shared" si="6"/>
        <v>0.8083462899922178</v>
      </c>
      <c r="U18" s="5"/>
      <c r="V18" s="5"/>
    </row>
    <row r="19" spans="1:22" ht="13.2" customHeight="1" x14ac:dyDescent="0.25">
      <c r="A19" s="13" t="s">
        <v>14</v>
      </c>
      <c r="B19" s="1">
        <f>Ethnicity!B19</f>
        <v>49279</v>
      </c>
      <c r="C19" s="1">
        <f t="shared" si="0"/>
        <v>49695</v>
      </c>
      <c r="D19" s="22">
        <f t="shared" si="1"/>
        <v>0.99162893651272765</v>
      </c>
      <c r="E19" s="1">
        <v>5486</v>
      </c>
      <c r="F19" s="25">
        <v>4644.7080592298898</v>
      </c>
      <c r="G19" s="22">
        <f t="shared" si="2"/>
        <v>1.1811291323462856</v>
      </c>
      <c r="H19" s="1">
        <v>4907</v>
      </c>
      <c r="I19" s="25">
        <v>4783.8354450467232</v>
      </c>
      <c r="J19" s="22">
        <f t="shared" si="3"/>
        <v>1.0257459848625863</v>
      </c>
      <c r="K19" s="1">
        <v>5280</v>
      </c>
      <c r="L19" s="25">
        <v>5547.5458555002206</v>
      </c>
      <c r="M19" s="22">
        <f t="shared" si="4"/>
        <v>0.95177221379162513</v>
      </c>
      <c r="N19" s="1">
        <v>9791</v>
      </c>
      <c r="O19" s="25">
        <v>10276.46781077458</v>
      </c>
      <c r="P19" s="22">
        <f t="shared" si="5"/>
        <v>0.9527592729609311</v>
      </c>
      <c r="Q19" s="1">
        <v>22244</v>
      </c>
      <c r="R19" s="25">
        <v>24442.442829448588</v>
      </c>
      <c r="S19" s="22">
        <f t="shared" si="6"/>
        <v>0.91005633746231474</v>
      </c>
      <c r="U19" s="5"/>
      <c r="V19" s="5"/>
    </row>
    <row r="20" spans="1:22" ht="13.2" customHeight="1" x14ac:dyDescent="0.25">
      <c r="A20" s="13" t="s">
        <v>15</v>
      </c>
      <c r="B20" s="1">
        <f>Ethnicity!B20</f>
        <v>117548</v>
      </c>
      <c r="C20" s="1">
        <f t="shared" si="0"/>
        <v>124170</v>
      </c>
      <c r="D20" s="22">
        <f t="shared" si="1"/>
        <v>0.9466698880566965</v>
      </c>
      <c r="E20" s="1">
        <v>17179</v>
      </c>
      <c r="F20" s="25">
        <v>16117.049705405059</v>
      </c>
      <c r="G20" s="22">
        <f t="shared" si="2"/>
        <v>1.0658898690520762</v>
      </c>
      <c r="H20" s="1">
        <v>25339</v>
      </c>
      <c r="I20" s="25">
        <v>27483.439064569986</v>
      </c>
      <c r="J20" s="22">
        <f t="shared" si="3"/>
        <v>0.92197340880332301</v>
      </c>
      <c r="K20" s="1">
        <v>24928</v>
      </c>
      <c r="L20" s="25">
        <v>29416.261663420079</v>
      </c>
      <c r="M20" s="22">
        <f t="shared" si="4"/>
        <v>0.84742243202842615</v>
      </c>
      <c r="N20" s="1">
        <v>26550</v>
      </c>
      <c r="O20" s="25">
        <v>31751.79827873957</v>
      </c>
      <c r="P20" s="22">
        <f t="shared" si="5"/>
        <v>0.83617311268248384</v>
      </c>
      <c r="Q20" s="1">
        <v>16193</v>
      </c>
      <c r="R20" s="25">
        <v>19401.451287865308</v>
      </c>
      <c r="S20" s="22">
        <f t="shared" si="6"/>
        <v>0.83462828423190993</v>
      </c>
      <c r="U20" s="5"/>
      <c r="V20" s="5"/>
    </row>
    <row r="21" spans="1:22" ht="13.2" customHeight="1" x14ac:dyDescent="0.25">
      <c r="A21" s="13" t="s">
        <v>16</v>
      </c>
      <c r="B21" s="1">
        <f>Ethnicity!B21</f>
        <v>414101</v>
      </c>
      <c r="C21" s="1">
        <f t="shared" si="0"/>
        <v>434315</v>
      </c>
      <c r="D21" s="22">
        <f t="shared" si="1"/>
        <v>0.9534577438034606</v>
      </c>
      <c r="E21" s="1">
        <v>66223</v>
      </c>
      <c r="F21" s="25">
        <v>62933.240458792345</v>
      </c>
      <c r="G21" s="22">
        <f t="shared" si="2"/>
        <v>1.0522737986670452</v>
      </c>
      <c r="H21" s="1">
        <v>61079</v>
      </c>
      <c r="I21" s="25">
        <v>66207.285632262414</v>
      </c>
      <c r="J21" s="22">
        <f t="shared" si="3"/>
        <v>0.92254197429650509</v>
      </c>
      <c r="K21" s="1">
        <v>81190</v>
      </c>
      <c r="L21" s="25">
        <v>89034.02850735595</v>
      </c>
      <c r="M21" s="22">
        <f t="shared" si="4"/>
        <v>0.91189853319163383</v>
      </c>
      <c r="N21" s="1">
        <v>93141</v>
      </c>
      <c r="O21" s="25">
        <v>105380.72769594616</v>
      </c>
      <c r="P21" s="22">
        <f t="shared" si="5"/>
        <v>0.88385231376213957</v>
      </c>
      <c r="Q21" s="1">
        <v>97857</v>
      </c>
      <c r="R21" s="25">
        <v>110759.71770564314</v>
      </c>
      <c r="S21" s="22">
        <f t="shared" si="6"/>
        <v>0.88350712720364988</v>
      </c>
      <c r="U21" s="5"/>
      <c r="V21" s="5"/>
    </row>
    <row r="22" spans="1:22" ht="13.2" customHeight="1" x14ac:dyDescent="0.25">
      <c r="A22" s="13" t="s">
        <v>17</v>
      </c>
      <c r="B22" s="1">
        <f>Ethnicity!B22</f>
        <v>47186</v>
      </c>
      <c r="C22" s="1">
        <f t="shared" si="0"/>
        <v>48375.000000000007</v>
      </c>
      <c r="D22" s="22">
        <f t="shared" si="1"/>
        <v>0.97542118863049077</v>
      </c>
      <c r="E22" s="1">
        <v>7292</v>
      </c>
      <c r="F22" s="25">
        <v>7146.2794101950085</v>
      </c>
      <c r="G22" s="22">
        <f t="shared" si="2"/>
        <v>1.0203911128351775</v>
      </c>
      <c r="H22" s="1">
        <v>9839</v>
      </c>
      <c r="I22" s="25">
        <v>9923.904814912441</v>
      </c>
      <c r="J22" s="22">
        <f t="shared" si="3"/>
        <v>0.99144441462347999</v>
      </c>
      <c r="K22" s="1">
        <v>8018</v>
      </c>
      <c r="L22" s="25">
        <v>8175.4178003178004</v>
      </c>
      <c r="M22" s="22">
        <f t="shared" si="4"/>
        <v>0.98074498402862287</v>
      </c>
      <c r="N22" s="1">
        <v>12097</v>
      </c>
      <c r="O22" s="25">
        <v>13182.947244605079</v>
      </c>
      <c r="P22" s="22">
        <f t="shared" si="5"/>
        <v>0.91762485091871349</v>
      </c>
      <c r="Q22" s="1">
        <v>9041</v>
      </c>
      <c r="R22" s="25">
        <v>9946.4507299696761</v>
      </c>
      <c r="S22" s="22">
        <f t="shared" si="6"/>
        <v>0.90896745436626347</v>
      </c>
      <c r="U22" s="5"/>
      <c r="V22" s="5"/>
    </row>
    <row r="23" spans="1:22" ht="13.2" customHeight="1" x14ac:dyDescent="0.25">
      <c r="A23" s="13" t="s">
        <v>18</v>
      </c>
      <c r="B23" s="1">
        <f>Ethnicity!B23</f>
        <v>601227</v>
      </c>
      <c r="C23" s="1">
        <f t="shared" si="0"/>
        <v>626340</v>
      </c>
      <c r="D23" s="22">
        <f t="shared" si="1"/>
        <v>0.9599051633298209</v>
      </c>
      <c r="E23" s="1">
        <v>157332</v>
      </c>
      <c r="F23" s="25">
        <v>163659.68019377164</v>
      </c>
      <c r="G23" s="22">
        <f t="shared" si="2"/>
        <v>0.96133635244624871</v>
      </c>
      <c r="H23" s="1">
        <v>158358</v>
      </c>
      <c r="I23" s="25">
        <v>166764.01925033957</v>
      </c>
      <c r="J23" s="22">
        <f t="shared" si="3"/>
        <v>0.949593327816591</v>
      </c>
      <c r="K23" s="1">
        <v>130928</v>
      </c>
      <c r="L23" s="25">
        <v>140059.96508270985</v>
      </c>
      <c r="M23" s="22">
        <f t="shared" si="4"/>
        <v>0.93479960474560209</v>
      </c>
      <c r="N23" s="1">
        <v>94826</v>
      </c>
      <c r="O23" s="25">
        <v>103980.33093368211</v>
      </c>
      <c r="P23" s="22">
        <f t="shared" si="5"/>
        <v>0.91196093673215295</v>
      </c>
      <c r="Q23" s="1">
        <v>46716</v>
      </c>
      <c r="R23" s="25">
        <v>51876.004539496884</v>
      </c>
      <c r="S23" s="22">
        <f t="shared" si="6"/>
        <v>0.90053195913405004</v>
      </c>
      <c r="U23" s="5"/>
      <c r="V23" s="5"/>
    </row>
    <row r="24" spans="1:22" ht="13.2" customHeight="1" x14ac:dyDescent="0.25">
      <c r="A24" s="13" t="s">
        <v>19</v>
      </c>
      <c r="B24" s="1">
        <f>Ethnicity!B24</f>
        <v>31309</v>
      </c>
      <c r="C24" s="1">
        <f t="shared" si="0"/>
        <v>32574.999999999996</v>
      </c>
      <c r="D24" s="22">
        <f t="shared" si="1"/>
        <v>0.96113584036838073</v>
      </c>
      <c r="E24" s="1">
        <v>3258</v>
      </c>
      <c r="F24" s="25">
        <v>2850.6517090137368</v>
      </c>
      <c r="G24" s="22">
        <f t="shared" si="2"/>
        <v>1.1428965487780325</v>
      </c>
      <c r="H24" s="1">
        <v>5461</v>
      </c>
      <c r="I24" s="25">
        <v>5749.0046913428887</v>
      </c>
      <c r="J24" s="22">
        <f t="shared" si="3"/>
        <v>0.94990355604047794</v>
      </c>
      <c r="K24" s="1">
        <v>10073</v>
      </c>
      <c r="L24" s="25">
        <v>11371.003945032135</v>
      </c>
      <c r="M24" s="22">
        <f t="shared" si="4"/>
        <v>0.88584966188502479</v>
      </c>
      <c r="N24" s="1">
        <v>8126</v>
      </c>
      <c r="O24" s="25">
        <v>9179.9118678935938</v>
      </c>
      <c r="P24" s="22">
        <f t="shared" si="5"/>
        <v>0.88519368344051186</v>
      </c>
      <c r="Q24" s="1">
        <v>3078</v>
      </c>
      <c r="R24" s="25">
        <v>3424.4277867176456</v>
      </c>
      <c r="S24" s="22">
        <f t="shared" si="6"/>
        <v>0.89883629958227251</v>
      </c>
      <c r="U24" s="5"/>
      <c r="V24" s="5"/>
    </row>
    <row r="25" spans="1:22" ht="13.2" customHeight="1" x14ac:dyDescent="0.25">
      <c r="A25" s="13" t="s">
        <v>20</v>
      </c>
      <c r="B25" s="1">
        <f>Ethnicity!B25</f>
        <v>65347</v>
      </c>
      <c r="C25" s="1">
        <f t="shared" si="0"/>
        <v>68317.5</v>
      </c>
      <c r="D25" s="22">
        <f t="shared" si="1"/>
        <v>0.95651919347165804</v>
      </c>
      <c r="E25" s="1">
        <v>5157</v>
      </c>
      <c r="F25" s="25">
        <v>5346.3171612031638</v>
      </c>
      <c r="G25" s="22">
        <f t="shared" si="2"/>
        <v>0.96458923863010049</v>
      </c>
      <c r="H25" s="1">
        <v>6222</v>
      </c>
      <c r="I25" s="25">
        <v>6555.1422801493354</v>
      </c>
      <c r="J25" s="22">
        <f t="shared" si="3"/>
        <v>0.94917848218822398</v>
      </c>
      <c r="K25" s="1">
        <v>11948</v>
      </c>
      <c r="L25" s="25">
        <v>13278.552878958058</v>
      </c>
      <c r="M25" s="22">
        <f t="shared" si="4"/>
        <v>0.89979684600522036</v>
      </c>
      <c r="N25" s="1">
        <v>16535</v>
      </c>
      <c r="O25" s="25">
        <v>17998.944864180186</v>
      </c>
      <c r="P25" s="22">
        <f t="shared" si="5"/>
        <v>0.91866496201710179</v>
      </c>
      <c r="Q25" s="1">
        <v>23691</v>
      </c>
      <c r="R25" s="25">
        <v>25138.542815509249</v>
      </c>
      <c r="S25" s="22">
        <f t="shared" si="6"/>
        <v>0.94241739363603105</v>
      </c>
      <c r="U25" s="5"/>
      <c r="V25" s="5"/>
    </row>
    <row r="26" spans="1:22" ht="13.2" customHeight="1" x14ac:dyDescent="0.25">
      <c r="A26" s="19" t="s">
        <v>21</v>
      </c>
      <c r="B26" s="20">
        <f>Ethnicity!B26</f>
        <v>4773331</v>
      </c>
      <c r="C26" s="20">
        <f>SUM(C6:C25)</f>
        <v>4999125</v>
      </c>
      <c r="D26" s="21">
        <f t="shared" si="1"/>
        <v>0.95483329582676968</v>
      </c>
      <c r="E26" s="20">
        <v>1017044</v>
      </c>
      <c r="F26" s="20">
        <v>1013172.3313354551</v>
      </c>
      <c r="G26" s="21">
        <f t="shared" si="2"/>
        <v>1.0038213328027243</v>
      </c>
      <c r="H26" s="20">
        <v>934996</v>
      </c>
      <c r="I26" s="20">
        <v>999068.82003913983</v>
      </c>
      <c r="J26" s="21">
        <f t="shared" si="3"/>
        <v>0.93586746102572826</v>
      </c>
      <c r="K26" s="20">
        <v>896501</v>
      </c>
      <c r="L26" s="20">
        <v>989089.41025990562</v>
      </c>
      <c r="M26" s="21">
        <f t="shared" si="4"/>
        <v>0.90639025218602243</v>
      </c>
      <c r="N26" s="20">
        <v>883929</v>
      </c>
      <c r="O26" s="20">
        <v>987542.28494905995</v>
      </c>
      <c r="P26" s="21">
        <f t="shared" si="5"/>
        <v>0.89507964719262167</v>
      </c>
      <c r="Q26" s="20">
        <v>904649</v>
      </c>
      <c r="R26" s="20">
        <v>1010252.1534164395</v>
      </c>
      <c r="S26" s="21">
        <f t="shared" si="6"/>
        <v>0.89546851935992999</v>
      </c>
      <c r="U26" s="5"/>
      <c r="V26" s="5"/>
    </row>
    <row r="28" spans="1:22" ht="12" x14ac:dyDescent="0.25">
      <c r="A28" s="3" t="s">
        <v>39</v>
      </c>
      <c r="B28" s="5"/>
      <c r="C28" s="6"/>
      <c r="D28" s="7"/>
      <c r="E28" s="5"/>
      <c r="F28" s="8"/>
      <c r="G28" s="9"/>
      <c r="H28" s="5"/>
      <c r="I28" s="8"/>
      <c r="J28" s="10"/>
      <c r="K28" s="5"/>
      <c r="L28" s="8"/>
      <c r="M28" s="10"/>
      <c r="N28" s="5"/>
      <c r="O28" s="8"/>
      <c r="P28" s="10"/>
      <c r="Q28" s="5"/>
      <c r="R28" s="8"/>
      <c r="S28" s="10"/>
    </row>
    <row r="29" spans="1:22" x14ac:dyDescent="0.25">
      <c r="A29" s="3" t="str">
        <f>Ethnicity!A29</f>
        <v xml:space="preserve">           Population is based on projections provided by Stats NZ in Nov 2019. </v>
      </c>
    </row>
    <row r="30" spans="1:22" ht="12" x14ac:dyDescent="0.25">
      <c r="A30" s="26" t="s">
        <v>47</v>
      </c>
      <c r="B30" s="23"/>
      <c r="C30" s="23"/>
      <c r="D30" s="23"/>
      <c r="E30" s="23"/>
      <c r="F30" s="23"/>
      <c r="G30" s="23"/>
      <c r="H30" s="23"/>
      <c r="I30" s="23"/>
    </row>
    <row r="33" spans="1:3" x14ac:dyDescent="0.25">
      <c r="A33" s="26"/>
      <c r="B33" s="5"/>
      <c r="C33" s="5"/>
    </row>
    <row r="34" spans="1:3" x14ac:dyDescent="0.25">
      <c r="B34" s="5"/>
    </row>
  </sheetData>
  <pageMargins left="0.31496062992125984" right="0.31496062992125984" top="0.55118110236220474" bottom="0.35433070866141736" header="0.31496062992125984" footer="0.31496062992125984"/>
  <pageSetup paperSize="9" scale="65" orientation="landscape" r:id="rId1"/>
  <rowBreaks count="2" manualBreakCount="2">
    <brk id="27" max="16383" man="1"/>
    <brk id="53" max="16383" man="1"/>
  </rowBreaks>
  <ignoredErrors>
    <ignoredError sqref="A3:XFD3 A27:T28 G6:G25 J6:J25 M6:M25 P6:P25 S7:T25 C6:D25 B31:XFD31 B30:XFD30 C26:D26 G26 J26 M26 P26 S26:T26 B1:XFD1 B2:XFD2 A5:XFD5 A4:P4 R4:XFD4 B29:P29 R29:T29 A35 B32:XFD32 S6:T6 X6:XFD6 X7:XFD25 X26:XFD26 A37:XFD1048576 B36:XFD36 X27:XFD28 X29:XFD29 A34 D34:XFD34 D35:XFD35 D33:XFD33" formula="1"/>
    <ignoredError sqref="A1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Ethnicity</vt:lpstr>
      <vt:lpstr>Gender</vt:lpstr>
      <vt:lpstr>Age</vt:lpstr>
      <vt:lpstr>Deprivation</vt:lpstr>
    </vt:vector>
  </TitlesOfParts>
  <Company>Ministry of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Access to Primary Care Tables - January 2017</dc:title>
  <dc:creator>Ministry of Health</dc:creator>
  <cp:lastModifiedBy>Kathryn Featherstone</cp:lastModifiedBy>
  <cp:lastPrinted>2019-04-11T00:02:45Z</cp:lastPrinted>
  <dcterms:created xsi:type="dcterms:W3CDTF">2015-08-23T23:06:45Z</dcterms:created>
  <dcterms:modified xsi:type="dcterms:W3CDTF">2020-10-06T00:48:08Z</dcterms:modified>
</cp:coreProperties>
</file>