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ocuments/"/>
    </mc:Choice>
  </mc:AlternateContent>
  <xr:revisionPtr revIDLastSave="0" documentId="8_{2DD93DC6-5FAB-454E-A047-B30457D3BFD3}" xr6:coauthVersionLast="46" xr6:coauthVersionMax="46" xr10:uidLastSave="{00000000-0000-0000-0000-000000000000}"/>
  <bookViews>
    <workbookView xWindow="2895" yWindow="2895" windowWidth="21600" windowHeight="1138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Notes!$B$2:$K$62</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Notes!$2:$10</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2" i="10" s="1"/>
  <c r="L4" i="7"/>
  <c r="L4" i="5"/>
  <c r="C25" i="9"/>
  <c r="F25" i="9" s="1"/>
  <c r="C24" i="9"/>
  <c r="F24" i="9" s="1"/>
  <c r="C23" i="9"/>
  <c r="F23" i="9" s="1"/>
  <c r="C22" i="9"/>
  <c r="F22" i="9" s="1"/>
  <c r="C21" i="9"/>
  <c r="C20" i="9"/>
  <c r="F20" i="9" s="1"/>
  <c r="C19" i="9"/>
  <c r="F19" i="9" s="1"/>
  <c r="C18" i="9"/>
  <c r="F18" i="9" s="1"/>
  <c r="C17" i="9"/>
  <c r="F17" i="9" s="1"/>
  <c r="C16" i="9"/>
  <c r="F16" i="9" s="1"/>
  <c r="C15" i="9"/>
  <c r="F15" i="9" s="1"/>
  <c r="C14" i="9"/>
  <c r="F14" i="9" s="1"/>
  <c r="C13" i="9"/>
  <c r="C12" i="9"/>
  <c r="F12" i="9" s="1"/>
  <c r="C11" i="9"/>
  <c r="F11" i="9" s="1"/>
  <c r="C10" i="9"/>
  <c r="F10" i="9" s="1"/>
  <c r="C9" i="9"/>
  <c r="F9" i="9" s="1"/>
  <c r="C8" i="9"/>
  <c r="F8" i="9" s="1"/>
  <c r="L3" i="9"/>
  <c r="C9" i="7"/>
  <c r="F9" i="7" s="1"/>
  <c r="C10" i="7"/>
  <c r="F10" i="7" s="1"/>
  <c r="C11" i="7"/>
  <c r="C12" i="7"/>
  <c r="F12" i="7" s="1"/>
  <c r="C13" i="7"/>
  <c r="F13" i="7" s="1"/>
  <c r="C14" i="7"/>
  <c r="F14" i="7" s="1"/>
  <c r="C15" i="7"/>
  <c r="F15" i="7" s="1"/>
  <c r="C16" i="7"/>
  <c r="F16" i="7" s="1"/>
  <c r="C17" i="7"/>
  <c r="F17" i="7" s="1"/>
  <c r="C18" i="7"/>
  <c r="F18" i="7" s="1"/>
  <c r="C19" i="7"/>
  <c r="C20" i="7"/>
  <c r="F20" i="7" s="1"/>
  <c r="C21" i="7"/>
  <c r="F21" i="7" s="1"/>
  <c r="C22" i="7"/>
  <c r="F22" i="7" s="1"/>
  <c r="C23" i="7"/>
  <c r="F23" i="7" s="1"/>
  <c r="C24" i="7"/>
  <c r="F24" i="7" s="1"/>
  <c r="C25" i="7"/>
  <c r="F25" i="7" s="1"/>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F19" i="7"/>
  <c r="F11" i="7"/>
  <c r="C8" i="7"/>
  <c r="F8" i="7" s="1"/>
  <c r="L3" i="7"/>
  <c r="L3" i="5"/>
  <c r="M5" i="5" s="1"/>
  <c r="D20" i="9"/>
  <c r="D19" i="10"/>
  <c r="D23" i="10" l="1"/>
  <c r="D20" i="10"/>
  <c r="D14" i="10"/>
  <c r="E16" i="10"/>
  <c r="D17" i="9"/>
  <c r="D8" i="10"/>
  <c r="D16" i="10"/>
  <c r="E25" i="10"/>
  <c r="D25" i="10"/>
  <c r="D22" i="9"/>
  <c r="D24" i="10"/>
  <c r="E24" i="10"/>
  <c r="D22" i="10"/>
  <c r="D18" i="9"/>
  <c r="D18" i="10"/>
  <c r="D10" i="10"/>
  <c r="D19" i="9"/>
  <c r="E19" i="7"/>
  <c r="D23" i="9"/>
  <c r="E10" i="10"/>
  <c r="D24" i="9"/>
  <c r="E25" i="9"/>
  <c r="D25" i="9"/>
  <c r="E20" i="10"/>
  <c r="E14" i="10"/>
  <c r="E18" i="7"/>
  <c r="E21" i="7"/>
  <c r="E12" i="10"/>
  <c r="E20" i="7"/>
  <c r="E22" i="7"/>
  <c r="E25" i="7"/>
  <c r="D22" i="7"/>
  <c r="E23" i="7"/>
  <c r="E15" i="7"/>
  <c r="E9" i="7"/>
  <c r="E13" i="7"/>
  <c r="E14" i="7"/>
  <c r="E18" i="10"/>
  <c r="D12" i="10"/>
  <c r="D25" i="7"/>
  <c r="D9" i="7"/>
  <c r="D23" i="7"/>
  <c r="D16" i="7"/>
  <c r="D13" i="7"/>
  <c r="D8" i="7"/>
  <c r="E8" i="10"/>
  <c r="D10" i="5"/>
  <c r="E10" i="7"/>
  <c r="D13" i="11"/>
  <c r="H13" i="11" s="1"/>
  <c r="D19" i="7"/>
  <c r="D21" i="7"/>
  <c r="D15" i="7"/>
  <c r="D17" i="7"/>
  <c r="D12" i="7"/>
  <c r="D24" i="7"/>
  <c r="D20" i="7"/>
  <c r="D11" i="10"/>
  <c r="D11" i="7"/>
  <c r="D21" i="5"/>
  <c r="D15" i="5"/>
  <c r="D27" i="5"/>
  <c r="H19" i="5"/>
  <c r="H8" i="5"/>
  <c r="F19" i="5"/>
  <c r="D26" i="5"/>
  <c r="D19" i="5"/>
  <c r="D14" i="5"/>
  <c r="H18" i="5"/>
  <c r="H16" i="5"/>
  <c r="I25" i="5"/>
  <c r="J16" i="5"/>
  <c r="D23" i="5"/>
  <c r="D13" i="5"/>
  <c r="H14" i="5"/>
  <c r="I19" i="5"/>
  <c r="J20" i="5"/>
  <c r="J18" i="5"/>
  <c r="D18" i="5"/>
  <c r="D9" i="5"/>
  <c r="D22" i="5"/>
  <c r="D17" i="5"/>
  <c r="H21" i="5"/>
  <c r="I8" i="5"/>
  <c r="I7" i="5" s="1"/>
  <c r="F18" i="5"/>
  <c r="J14" i="5"/>
  <c r="D16" i="5"/>
  <c r="D14" i="7"/>
  <c r="D17" i="10"/>
  <c r="D10" i="7"/>
  <c r="D21" i="10"/>
  <c r="E9" i="10"/>
  <c r="E19" i="10"/>
  <c r="D13" i="10"/>
  <c r="A25" i="8"/>
  <c r="F25" i="8" s="1"/>
  <c r="I16" i="5"/>
  <c r="I9" i="5"/>
  <c r="J27" i="5"/>
  <c r="F25" i="5"/>
  <c r="F12" i="5"/>
  <c r="D15" i="10"/>
  <c r="E23" i="10"/>
  <c r="E21" i="10"/>
  <c r="D18" i="7"/>
  <c r="D9" i="10"/>
  <c r="H15" i="5"/>
  <c r="H9" i="5"/>
  <c r="I24" i="5"/>
  <c r="I14" i="5"/>
  <c r="J8" i="5"/>
  <c r="J7" i="5" s="1"/>
  <c r="J23" i="5"/>
  <c r="F9" i="5"/>
  <c r="F8" i="5"/>
  <c r="E13" i="10"/>
  <c r="E15" i="10"/>
  <c r="E17" i="10"/>
  <c r="D11" i="5"/>
  <c r="D25" i="5"/>
  <c r="D20" i="5"/>
  <c r="H27" i="5"/>
  <c r="H25" i="5"/>
  <c r="H20" i="5"/>
  <c r="I23" i="5"/>
  <c r="I18" i="5"/>
  <c r="I13" i="5"/>
  <c r="F22" i="5"/>
  <c r="J11" i="5"/>
  <c r="F13" i="5"/>
  <c r="F15" i="5"/>
  <c r="J17" i="5"/>
  <c r="F24" i="5"/>
  <c r="J13" i="5"/>
  <c r="D24" i="5"/>
  <c r="D11" i="9"/>
  <c r="J48" i="4"/>
  <c r="E8" i="9"/>
  <c r="D8" i="9"/>
  <c r="E9" i="9"/>
  <c r="D9" i="9"/>
  <c r="E10" i="9"/>
  <c r="F13" i="9"/>
  <c r="F21" i="9"/>
  <c r="E16" i="7"/>
  <c r="G13" i="11"/>
  <c r="K13" i="11" s="1"/>
  <c r="G11" i="11"/>
  <c r="K11" i="11" s="1"/>
  <c r="E13" i="9"/>
  <c r="D13" i="9"/>
  <c r="E17" i="7"/>
  <c r="D10" i="9"/>
  <c r="E12" i="9"/>
  <c r="D14" i="9"/>
  <c r="E14" i="9"/>
  <c r="E15" i="9"/>
  <c r="D15" i="9"/>
  <c r="E16" i="9"/>
  <c r="D16" i="9"/>
  <c r="D21" i="9"/>
  <c r="E21" i="9"/>
  <c r="H26" i="5"/>
  <c r="H10" i="5"/>
  <c r="H17" i="5"/>
  <c r="H11" i="5"/>
  <c r="H12" i="5"/>
  <c r="I12" i="5"/>
  <c r="I15" i="5"/>
  <c r="I26" i="5"/>
  <c r="I10" i="5"/>
  <c r="I21" i="5"/>
  <c r="F23" i="5"/>
  <c r="J12" i="5"/>
  <c r="F14" i="5"/>
  <c r="J19" i="5"/>
  <c r="F11" i="5"/>
  <c r="F21" i="5"/>
  <c r="J26" i="5"/>
  <c r="J10" i="5"/>
  <c r="F20" i="5"/>
  <c r="J25" i="5"/>
  <c r="J9" i="5"/>
  <c r="H22" i="5"/>
  <c r="H23" i="5"/>
  <c r="H13" i="5"/>
  <c r="H24" i="5"/>
  <c r="I27" i="5"/>
  <c r="I11" i="5"/>
  <c r="I22" i="5"/>
  <c r="I20" i="5"/>
  <c r="I17" i="5"/>
  <c r="F26" i="5"/>
  <c r="F10" i="5"/>
  <c r="J15" i="5"/>
  <c r="J24" i="5"/>
  <c r="F17" i="5"/>
  <c r="J22" i="5"/>
  <c r="F27" i="5"/>
  <c r="F16" i="5"/>
  <c r="J21" i="5"/>
  <c r="E11" i="9"/>
  <c r="E20" i="9"/>
  <c r="D12" i="9"/>
  <c r="E24" i="9"/>
  <c r="E19" i="9"/>
  <c r="E18" i="9"/>
  <c r="E17" i="9"/>
  <c r="E23" i="9"/>
  <c r="E22" i="9"/>
  <c r="E24" i="7" l="1"/>
  <c r="E19" i="5"/>
  <c r="E12" i="7"/>
  <c r="G10" i="11"/>
  <c r="K10" i="11" s="1"/>
  <c r="E11" i="10"/>
  <c r="G25" i="8"/>
  <c r="B25" i="8"/>
  <c r="C25" i="8"/>
  <c r="E25" i="8"/>
  <c r="G12" i="11"/>
  <c r="K12" i="11" s="1"/>
  <c r="D10" i="11"/>
  <c r="H10" i="11" s="1"/>
  <c r="G15" i="11"/>
  <c r="H21" i="11" s="1"/>
  <c r="D12" i="5"/>
  <c r="K12" i="5" s="1"/>
  <c r="K15" i="5"/>
  <c r="F7" i="5"/>
  <c r="F13" i="11"/>
  <c r="J13" i="11" s="1"/>
  <c r="D12" i="11"/>
  <c r="H12" i="11" s="1"/>
  <c r="H25" i="8"/>
  <c r="E12" i="11"/>
  <c r="I12" i="11" s="1"/>
  <c r="E15" i="11"/>
  <c r="E16" i="11" s="1"/>
  <c r="E17" i="11" s="1"/>
  <c r="E18" i="11" s="1"/>
  <c r="D11" i="11"/>
  <c r="H11" i="11" s="1"/>
  <c r="K21" i="5"/>
  <c r="F15" i="11"/>
  <c r="F10" i="11"/>
  <c r="J10" i="11" s="1"/>
  <c r="D8" i="5"/>
  <c r="K8" i="5" s="1"/>
  <c r="K27" i="5"/>
  <c r="K9" i="5"/>
  <c r="K14" i="5"/>
  <c r="K13" i="5"/>
  <c r="K17" i="5"/>
  <c r="K26" i="5"/>
  <c r="K16" i="5"/>
  <c r="K19" i="5"/>
  <c r="K18" i="5"/>
  <c r="K23" i="5"/>
  <c r="K22" i="5"/>
  <c r="D25" i="8"/>
  <c r="K25" i="5"/>
  <c r="K24" i="5"/>
  <c r="K11" i="5"/>
  <c r="K20" i="5"/>
  <c r="K10" i="5"/>
  <c r="E10" i="11"/>
  <c r="I10" i="11" s="1"/>
  <c r="E11" i="11"/>
  <c r="I11" i="11" s="1"/>
  <c r="D15" i="11"/>
  <c r="E10" i="5"/>
  <c r="E17" i="5"/>
  <c r="E13" i="5"/>
  <c r="E21" i="5"/>
  <c r="E8" i="7"/>
  <c r="E25" i="5"/>
  <c r="E11" i="5"/>
  <c r="E14" i="5"/>
  <c r="E26" i="5"/>
  <c r="E23" i="5"/>
  <c r="E18" i="5"/>
  <c r="E16" i="5"/>
  <c r="E22" i="5"/>
  <c r="E9" i="5"/>
  <c r="E27" i="5"/>
  <c r="E15" i="5"/>
  <c r="E24" i="5"/>
  <c r="E13" i="11"/>
  <c r="I13" i="11" s="1"/>
  <c r="E12" i="5" l="1"/>
  <c r="E20" i="5"/>
  <c r="E8" i="5"/>
  <c r="E7" i="5" s="1"/>
  <c r="F11" i="11"/>
  <c r="J11" i="11" s="1"/>
  <c r="G16" i="11"/>
  <c r="G17" i="11" s="1"/>
  <c r="G18" i="11" s="1"/>
  <c r="H5" i="11"/>
  <c r="F16" i="11"/>
  <c r="F17" i="11" s="1"/>
  <c r="F18" i="11" s="1"/>
  <c r="C21" i="11"/>
  <c r="F12" i="11"/>
  <c r="J12" i="11" s="1"/>
  <c r="J47" i="4"/>
  <c r="E11" i="7"/>
  <c r="C5" i="11"/>
  <c r="D16" i="11"/>
  <c r="D17" i="11" s="1"/>
  <c r="D18" i="11" s="1"/>
</calcChain>
</file>

<file path=xl/sharedStrings.xml><?xml version="1.0" encoding="utf-8"?>
<sst xmlns="http://schemas.openxmlformats.org/spreadsheetml/2006/main" count="1887" uniqueCount="323">
  <si>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</si>
  <si>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</si>
  <si>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</si>
  <si>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</si>
  <si>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</si>
  <si>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</si>
  <si>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</si>
  <si>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</si>
  <si>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</si>
  <si>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</si>
  <si>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</si>
  <si>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</si>
  <si>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</si>
  <si>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</si>
  <si>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</si>
  <si>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</si>
  <si>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</si>
  <si>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</si>
  <si>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</si>
  <si>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</si>
  <si>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</si>
  <si>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</si>
  <si>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</si>
  <si>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</si>
  <si>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</si>
  <si>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</si>
  <si>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</si>
  <si>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</si>
  <si>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</si>
  <si>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</si>
  <si>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</si>
  <si>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</si>
  <si>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</si>
  <si>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</si>
  <si>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</si>
  <si>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</si>
  <si>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</si>
  <si>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</si>
  <si>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</si>
  <si>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</si>
  <si>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</si>
  <si>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</si>
  <si>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</si>
  <si>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</si>
  <si>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</si>
  <si>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</si>
  <si>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</si>
  <si>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</si>
  <si>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</si>
  <si>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</si>
  <si>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</si>
  <si>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</si>
  <si>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</si>
  <si>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</si>
  <si>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</si>
  <si>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</si>
  <si>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</si>
  <si>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</si>
  <si>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</si>
  <si>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</si>
  <si>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</si>
  <si>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</si>
  <si>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</si>
  <si>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</si>
  <si>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</si>
  <si>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</si>
  <si>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</si>
  <si>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</si>
  <si>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</si>
  <si>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</si>
  <si>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</si>
  <si>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</si>
  <si>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</si>
  <si>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</si>
  <si>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</si>
  <si>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</si>
  <si>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</si>
  <si>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</si>
  <si>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</si>
  <si>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</si>
  <si>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</si>
  <si>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</si>
  <si>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</si>
  <si>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</si>
  <si>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</si>
  <si>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</si>
  <si>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</si>
  <si>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</si>
  <si>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</si>
  <si>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</si>
  <si>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</si>
  <si>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</si>
  <si>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</si>
  <si>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</si>
  <si>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</si>
  <si>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</si>
  <si>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</si>
  <si>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</si>
  <si>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</si>
  <si>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</si>
  <si>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</si>
  <si>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</si>
  <si>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</si>
  <si>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</si>
  <si>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</si>
  <si>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</si>
  <si>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</si>
  <si>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</si>
  <si>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</si>
  <si>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</si>
  <si>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</si>
  <si>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</si>
  <si>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</si>
  <si>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</si>
  <si>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</si>
  <si>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</si>
  <si>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</si>
  <si>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</si>
  <si>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</si>
  <si>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</si>
  <si>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 xml:space="preserve">This indicator includes the immunisation events that are due at 4 years of age, with coverage measured when the child turns 5 years of age. </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</si>
  <si>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</si>
  <si>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</si>
  <si>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</si>
  <si>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</si>
  <si>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</si>
  <si>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</si>
  <si>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</si>
  <si>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</si>
  <si>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</si>
  <si>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</si>
  <si>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</si>
  <si>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</si>
  <si>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</si>
  <si>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</si>
  <si>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</si>
  <si>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</si>
  <si>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</si>
  <si>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</si>
  <si>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</si>
  <si>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</si>
  <si>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</si>
  <si>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</si>
  <si>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</si>
  <si>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</si>
  <si>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</si>
  <si>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</si>
  <si>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</si>
  <si>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</si>
  <si>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</si>
  <si>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</si>
  <si>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</si>
  <si>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</si>
  <si>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</si>
  <si>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</si>
  <si>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</si>
  <si>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</si>
  <si>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</si>
  <si>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</si>
  <si>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</si>
  <si>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</si>
  <si>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</si>
  <si>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</si>
  <si>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</si>
  <si>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</si>
  <si>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</si>
  <si>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</si>
  <si>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</si>
  <si>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</si>
  <si>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</si>
  <si>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</si>
  <si>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</si>
  <si>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</si>
  <si>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</si>
  <si>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</si>
  <si>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</si>
  <si>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</si>
  <si>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</si>
  <si>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</si>
  <si>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</si>
  <si>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</si>
  <si>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</si>
  <si>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</si>
  <si>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</si>
  <si>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</si>
  <si>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</si>
  <si>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</si>
  <si>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</si>
  <si>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</si>
  <si>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</si>
  <si>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</si>
  <si>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</si>
  <si>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</si>
  <si>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</si>
  <si>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</si>
  <si>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</si>
  <si>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 of children between 70 and 111 days old when they received their WCTO contact who are exclusively or fully breastfed at that time.</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</si>
  <si>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</si>
  <si>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</si>
  <si>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</si>
  <si>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</si>
  <si>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</si>
  <si>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</si>
  <si>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with an SDQ-P score recorded at their Before School Check.</t>
  </si>
  <si>
    <t>Number of children with a high SDQ-P score (&gt;=17) excluding those that are already under the care of a specialist.</t>
  </si>
  <si>
    <t>Based on Statistics NZ population projection.</t>
  </si>
  <si>
    <t>Northern</t>
  </si>
  <si>
    <t>Midland</t>
  </si>
  <si>
    <t>Central</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</si>
  <si>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</si>
  <si>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</si>
  <si>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</si>
  <si>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</si>
  <si>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</si>
  <si>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</si>
  <si>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Data can only be updated once per year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</si>
  <si>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</si>
  <si>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</si>
  <si>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</si>
  <si>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</si>
  <si>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</si>
  <si>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</si>
  <si>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</si>
  <si>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</si>
  <si>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</si>
  <si>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</si>
  <si>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</si>
  <si>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</si>
  <si>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</si>
  <si>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</si>
  <si>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</si>
  <si>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</si>
  <si>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</si>
  <si>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</si>
  <si>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</si>
  <si>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</si>
  <si>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</si>
  <si>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Please refer to the Definitions tab for caveats</t>
  </si>
  <si>
    <t>Go to Definitions</t>
  </si>
  <si>
    <t>Pacific Peoples Peoples</t>
  </si>
  <si>
    <t>The numerator and denominator come from two separate data sources (NES and NIR) and are linked through NHI. Ethnicity is based on NES and NIR records for numerator and denominator respectively and can therefore be more than 100%.</t>
  </si>
  <si>
    <t>This indicator measures the percentage of a newborn cohort that has enrolled with a general practice within 3 months of birth</t>
  </si>
  <si>
    <t>2018 Year</t>
  </si>
  <si>
    <t>Sourced from DHB reporting for the 2018 calendar year.</t>
  </si>
  <si>
    <t>Newborn Enrolled with General Practice</t>
  </si>
  <si>
    <t>Results are capped at 100% when the numerator is greater than the denominator. This is possible because numerators and denominators come from 2 different data sources.</t>
  </si>
  <si>
    <t>Babies who live in a smokefree household at WCTO 1st Core Contact</t>
  </si>
  <si>
    <t>Number of new babies, up to 56 days of age, with ‘No’ recorded for their WCTO contact question: ‘Is there anyone living in the house who is a tobacco smoker?’</t>
  </si>
  <si>
    <t>Number of registered births by DHB of domicile.</t>
  </si>
  <si>
    <t>Infants receive a referral to a WCTO provider by 28 days of age</t>
  </si>
  <si>
    <t>Jul - Dec 2019</t>
  </si>
  <si>
    <t>Pacific numbers don't add up to total due to data suppression; regional numbers exclude suppressed data; check others for suppression as well</t>
  </si>
  <si>
    <t>this number is derived</t>
  </si>
  <si>
    <t>Caveats</t>
  </si>
  <si>
    <t>By receiving all WCTO core contacts in their first year, infants are more likely to have health and developmental issues identified in a timely way.</t>
  </si>
  <si>
    <t>Information for the latest 6-month period is still incomplete in the system. As a result, data for the previous 6-month period is used instead for this measure.</t>
  </si>
  <si>
    <t>Average number of decayed, missing and filled teeth in five-year-old children with caries are reduced</t>
  </si>
  <si>
    <t>Number of children receiving a Before School Check who started the check at an age that is younger than 4½ years.</t>
  </si>
  <si>
    <t>Number of children identified at the time of their B4SC with a BMI greater than the 98th percentile.</t>
  </si>
  <si>
    <t>Number of children born during the reporting period who have received a WCTO core contact before they turn 50 days old and whose answers to the SUDI question are not unknown.</t>
  </si>
  <si>
    <t>Number of children with an SDQ-P score above the cut-off point (&gt;=17) who are referred to a specialist service.</t>
  </si>
  <si>
    <t>NHI</t>
  </si>
  <si>
    <t>Jan - Jun 2020</t>
  </si>
  <si>
    <t>Based on the Before School Checks data for the January to June 2020 period.</t>
  </si>
  <si>
    <t>2019/20 Q4</t>
  </si>
  <si>
    <t>Based on 2019/20 quarter 4 Ministry of Health reporting of newborn enrolment with general practice.</t>
  </si>
  <si>
    <t>Sourced from the National Immunisation Register (NIR) for children who turn 5 years of age between April and June 2020 who are fully immunised for age.</t>
  </si>
  <si>
    <t>Sourced from the National Immunisation Register (NIR) for children who turn 5 years of age between April and June 2020.</t>
  </si>
  <si>
    <t>Based on 3-month reporting from NIR covering April to June 2020.</t>
  </si>
  <si>
    <t>Based on MAT data for the July to December 2019 period.</t>
  </si>
  <si>
    <t>1</t>
  </si>
  <si>
    <t>2</t>
  </si>
  <si>
    <t>3</t>
  </si>
  <si>
    <t>4</t>
  </si>
  <si>
    <t>6</t>
  </si>
  <si>
    <t>7</t>
  </si>
  <si>
    <t>Jul 2018 - Jun 2020</t>
  </si>
  <si>
    <t>Jan 2019 - Jun 2020</t>
  </si>
  <si>
    <r>
      <t>This report provides summary results for the 18 Well Child / Tamariki Ora Quality Improvement Framework indicators for the</t>
    </r>
    <r>
      <rPr>
        <b/>
        <sz val="10"/>
        <color rgb="FF0000FF"/>
        <rFont val="Cambria"/>
        <family val="1"/>
        <scheme val="major"/>
      </rPr>
      <t xml:space="preserve"> September 2020</t>
    </r>
    <r>
      <rPr>
        <sz val="10"/>
        <color theme="1"/>
        <rFont val="Cambria"/>
        <family val="1"/>
        <scheme val="major"/>
      </rPr>
      <t xml:space="preserve"> reporting period.</t>
    </r>
  </si>
  <si>
    <t>Based on WCTO data collated for the January to June 2020 period. Extraction as of 21 September 2020.</t>
  </si>
  <si>
    <t>Numerator is sourced from WCTO data collated for the January to June 2020 period. Denominator is sourced from Ministry of Health's NHI register.</t>
  </si>
  <si>
    <t>Number of children born between January and June 2019 whose mothers have been checked at least 3 times for family violence before the children turn 1 year-old.</t>
  </si>
  <si>
    <t>Number of children born between January and June 2019 who have received WCTO contacts before they turn 1 year-old.</t>
  </si>
  <si>
    <t>Number of children who reached the age band for core contact 6 (13 months, 4 weeks and 1 day), i.e. born between 3 November 2018 and 3 May 2019, and received their first core contact by the time they are 50 days old.</t>
  </si>
  <si>
    <t>Number of children born between 3 November 2018 and 3 May 2019 who have received 5 or more WCTO core contacts before they turn 1 year-old and received their first core contact by the time they are 50 days old.</t>
  </si>
  <si>
    <t>Based on WCTO data collated for the January 2019 to June 2020 period. Extraction as of 21 September 2020.</t>
  </si>
  <si>
    <t>2019 Year</t>
  </si>
  <si>
    <t>Data can only be updated once per year; 2019 data is not yet available</t>
  </si>
  <si>
    <t>Sourced from DHB reporting for the 2019 calendar year.</t>
  </si>
  <si>
    <t>Based on 2019 calendar year data as provided by DHBs during their 2019/20 Q3 reporting.</t>
  </si>
  <si>
    <t>Based on 2018 calendar year data as provided by DHBs during their 2018/19 Q3 reporting. 2019 data is not yet available.</t>
  </si>
  <si>
    <t xml:space="preserve">This indicator measures the percentage of children who are fully immunised at 5 years of age. The indicator includes all children turning the milestone age during the reporting period. </t>
  </si>
  <si>
    <t>Deprivation Quintile 5 (Dep Q5) in data refers to deprivation 9-10 published.</t>
  </si>
  <si>
    <t>Children are fully immunised at five years of age</t>
  </si>
  <si>
    <t>Number of children who turned 3 months of age between 16 March 2020 and 15 June 2020 who were enrolled with a PHO by that age, based on NES data.</t>
  </si>
  <si>
    <t>Number of children who turned 3 months of age between 16 March 2020 and 15 June 2020 based on NIR data.</t>
  </si>
  <si>
    <t>Performance may have been impacted this reporting period due to Covid-19 lockdown restrictions on in person care.</t>
  </si>
  <si>
    <t>Disclaimer</t>
  </si>
  <si>
    <t>15 Children are at a healthy weight at four years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</si>
  <si>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</si>
  <si>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</si>
  <si>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</si>
  <si>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01 Infants receive a referral to a WCTO provider by 28 days of age</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</si>
  <si>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</si>
  <si>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</si>
  <si>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</si>
  <si>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</si>
  <si>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</si>
  <si>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</si>
  <si>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</si>
  <si>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</si>
  <si>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</si>
  <si>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</si>
  <si>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
  </si>
  <si>
    <t>12 Average number of decayed, missing and filled teeth in five-year-old children with caries are reduced</t>
  </si>
  <si>
    <t>13 Children are fully immunised at five years of age</t>
  </si>
  <si>
    <t>14 B4SCs are started before children are 4½ years</t>
  </si>
  <si>
    <t>16 Children with a BMI &gt;98th percentile are referred</t>
  </si>
  <si>
    <t>17 Children's well-being and resilience is supported</t>
  </si>
  <si>
    <t>18 Children are referred when there is a concern for underlying mental health problems</t>
  </si>
  <si>
    <t>n/a</t>
  </si>
  <si>
    <t xml:space="preserve">Based on WCTO data collated for the July 2018 to June 2020 period. Extraction as of 21 September 2020. </t>
  </si>
  <si>
    <t>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</si>
</sst>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6"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
      <sz val="11"/>
      <color theme="1"/>
      <name val="Calibri"/>
      <family val="2"/>
    </font>
    <font>
      <sz val="10"/>
      <color rgb="FFFF0000"/>
      <name val="Cambria"/>
      <family val="1"/>
      <scheme val="major"/>
    </font>
    <font>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64">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0" fontId="19" fillId="0" borderId="1" xfId="0" applyFont="1" applyFill="1" applyBorder="1" applyAlignment="1">
      <alignment vertical="center" wrapText="1"/>
    </xf>
    <xf numFmtId="3" fontId="3" fillId="2"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xf>
    <xf numFmtId="3" fontId="2" fillId="0" borderId="0" xfId="0" applyNumberFormat="1" applyFont="1" applyAlignment="1">
      <alignment horizontal="left"/>
    </xf>
    <xf numFmtId="0" fontId="2" fillId="0" borderId="0" xfId="0" applyFont="1" applyAlignment="1">
      <alignment horizontal="left"/>
    </xf>
    <xf numFmtId="0" fontId="9" fillId="0" borderId="0" xfId="0" applyFont="1" applyFill="1" applyAlignment="1">
      <alignment horizontal="left" vertical="center" wrapText="1"/>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xf>
    <xf numFmtId="3" fontId="2" fillId="0" borderId="0" xfId="0" applyNumberFormat="1" applyFont="1" applyAlignment="1">
      <alignment horizontal="left" vertical="center"/>
    </xf>
    <xf numFmtId="164" fontId="2" fillId="0" borderId="1" xfId="0" applyNumberFormat="1" applyFont="1" applyFill="1" applyBorder="1" applyAlignment="1">
      <alignment horizontal="center" vertical="center" wrapText="1"/>
    </xf>
    <xf numFmtId="0" fontId="22" fillId="0" borderId="0" xfId="0" applyFont="1" applyProtection="1">
      <protection hidden="1"/>
    </xf>
    <xf numFmtId="3" fontId="2" fillId="0" borderId="1" xfId="0" applyNumberFormat="1" applyFont="1" applyFill="1" applyBorder="1"/>
    <xf numFmtId="3" fontId="2" fillId="11" borderId="1" xfId="0" applyNumberFormat="1" applyFont="1" applyFill="1" applyBorder="1" applyAlignment="1">
      <alignment horizontal="right"/>
    </xf>
    <xf numFmtId="3" fontId="20" fillId="0" borderId="0" xfId="0" applyNumberFormat="1" applyFont="1" applyAlignment="1">
      <alignment horizontal="left" indent="1"/>
    </xf>
    <xf numFmtId="3" fontId="2" fillId="0" borderId="0" xfId="0" quotePrefix="1" applyNumberFormat="1" applyFont="1" applyAlignment="1">
      <alignment horizontal="right"/>
    </xf>
    <xf numFmtId="0" fontId="2" fillId="9" borderId="1" xfId="0" applyFont="1" applyFill="1" applyBorder="1" applyAlignment="1">
      <alignment vertical="top" wrapText="1"/>
    </xf>
    <xf numFmtId="0" fontId="23" fillId="0" borderId="0" xfId="0" applyFont="1"/>
    <xf numFmtId="0" fontId="24" fillId="0" borderId="0" xfId="0" applyFont="1" applyBorder="1"/>
    <xf numFmtId="0" fontId="25" fillId="0" borderId="0" xfId="0" applyFont="1"/>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4" fillId="0" borderId="0" xfId="0" applyFont="1" applyBorder="1" applyAlignment="1">
      <alignment horizontal="left" wrapText="1"/>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7">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6" tint="0.39994506668294322"/>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0.77247807017543857</c:v>
                </c:pt>
                <c:pt idx="1">
                  <c:v>0.79377431906614782</c:v>
                </c:pt>
                <c:pt idx="2">
                  <c:v>0.76979116075764931</c:v>
                </c:pt>
                <c:pt idx="3">
                  <c:v>0.86567164179104472</c:v>
                </c:pt>
                <c:pt idx="4">
                  <c:v>0.70909090909090911</c:v>
                </c:pt>
                <c:pt idx="5">
                  <c:v>0.70044052863436124</c:v>
                </c:pt>
                <c:pt idx="6">
                  <c:v>0.90368271954674217</c:v>
                </c:pt>
                <c:pt idx="7">
                  <c:v>0.66153846153846152</c:v>
                </c:pt>
                <c:pt idx="8">
                  <c:v>0.8813333333333333</c:v>
                </c:pt>
                <c:pt idx="9">
                  <c:v>0.89495798319327735</c:v>
                </c:pt>
                <c:pt idx="10">
                  <c:v>0.77131782945736438</c:v>
                </c:pt>
                <c:pt idx="11">
                  <c:v>0.83091787439613529</c:v>
                </c:pt>
                <c:pt idx="12">
                  <c:v>0.7095363079615048</c:v>
                </c:pt>
                <c:pt idx="13">
                  <c:v>0.81081081081081086</c:v>
                </c:pt>
                <c:pt idx="14">
                  <c:v>0.52350427350427353</c:v>
                </c:pt>
                <c:pt idx="15">
                  <c:v>0.54582843713278495</c:v>
                </c:pt>
                <c:pt idx="16">
                  <c:v>0.91981132075471694</c:v>
                </c:pt>
                <c:pt idx="17">
                  <c:v>0.74862745098039218</c:v>
                </c:pt>
                <c:pt idx="18">
                  <c:v>0.88349514563106801</c:v>
                </c:pt>
                <c:pt idx="19">
                  <c:v>0.90476190476190477</c:v>
                </c:pt>
              </c:numCache>
            </c:numRef>
          </c:val>
          <c:extLst>
            <c:ext xmlns:c16="http://schemas.microsoft.com/office/drawing/2014/chart" uri="{C3380CC4-5D6E-409C-BE32-E72D297353CC}">
              <c16:uniqueId val="{00000000-DA04-4B58-A19C-7F71D902E8EA}"/>
            </c:ext>
          </c:extLst>
        </c:ser>
        <c:dLbls>
          <c:showLegendKey val="0"/>
          <c:showVal val="0"/>
          <c:showCatName val="0"/>
          <c:showSerName val="0"/>
          <c:showPercent val="0"/>
          <c:showBubbleSize val="0"/>
        </c:dLbls>
        <c:gapWidth val="50"/>
        <c:axId val="544909696"/>
        <c:axId val="5356831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BFBCFDD3-B10B-4EB5-82B3-B3D69EE9C56E}"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04-4B58-A19C-7F71D902E8EA}"/>
                </c:ext>
              </c:extLst>
            </c:dLbl>
            <c:dLbl>
              <c:idx val="1"/>
              <c:tx>
                <c:rich>
                  <a:bodyPr/>
                  <a:lstStyle/>
                  <a:p>
                    <a:fld id="{6C38E530-BD94-4D8E-AB61-623BB1266AC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A04-4B58-A19C-7F71D902E8EA}"/>
                </c:ext>
              </c:extLst>
            </c:dLbl>
            <c:dLbl>
              <c:idx val="2"/>
              <c:tx>
                <c:rich>
                  <a:bodyPr/>
                  <a:lstStyle/>
                  <a:p>
                    <a:fld id="{3C186DA2-8676-4843-90EA-95D5C893764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A04-4B58-A19C-7F71D902E8EA}"/>
                </c:ext>
              </c:extLst>
            </c:dLbl>
            <c:dLbl>
              <c:idx val="3"/>
              <c:tx>
                <c:rich>
                  <a:bodyPr/>
                  <a:lstStyle/>
                  <a:p>
                    <a:fld id="{E1E38BBF-ED8A-4611-BA8C-7D82A86703F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A04-4B58-A19C-7F71D902E8EA}"/>
                </c:ext>
              </c:extLst>
            </c:dLbl>
            <c:dLbl>
              <c:idx val="4"/>
              <c:tx>
                <c:rich>
                  <a:bodyPr/>
                  <a:lstStyle/>
                  <a:p>
                    <a:fld id="{F6534FE7-250C-4A87-8256-032E95A6B2B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A04-4B58-A19C-7F71D902E8EA}"/>
                </c:ext>
              </c:extLst>
            </c:dLbl>
            <c:dLbl>
              <c:idx val="5"/>
              <c:tx>
                <c:rich>
                  <a:bodyPr/>
                  <a:lstStyle/>
                  <a:p>
                    <a:fld id="{23BF9E23-0FF6-40B8-88F5-B3505A320B4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A04-4B58-A19C-7F71D902E8EA}"/>
                </c:ext>
              </c:extLst>
            </c:dLbl>
            <c:dLbl>
              <c:idx val="6"/>
              <c:tx>
                <c:rich>
                  <a:bodyPr/>
                  <a:lstStyle/>
                  <a:p>
                    <a:fld id="{7C34A60B-55C9-4AAE-A066-9BC1FFC3B09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A04-4B58-A19C-7F71D902E8EA}"/>
                </c:ext>
              </c:extLst>
            </c:dLbl>
            <c:dLbl>
              <c:idx val="7"/>
              <c:tx>
                <c:rich>
                  <a:bodyPr/>
                  <a:lstStyle/>
                  <a:p>
                    <a:fld id="{01EBB792-F329-4985-8464-0DF9234CF0F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A04-4B58-A19C-7F71D902E8EA}"/>
                </c:ext>
              </c:extLst>
            </c:dLbl>
            <c:dLbl>
              <c:idx val="8"/>
              <c:tx>
                <c:rich>
                  <a:bodyPr/>
                  <a:lstStyle/>
                  <a:p>
                    <a:fld id="{C7EF2DE8-2D92-4C92-A297-8C7258FBA4D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A04-4B58-A19C-7F71D902E8EA}"/>
                </c:ext>
              </c:extLst>
            </c:dLbl>
            <c:dLbl>
              <c:idx val="9"/>
              <c:tx>
                <c:rich>
                  <a:bodyPr/>
                  <a:lstStyle/>
                  <a:p>
                    <a:fld id="{8E8562E8-7F11-4799-AC9C-D9D8A980F5B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A04-4B58-A19C-7F71D902E8EA}"/>
                </c:ext>
              </c:extLst>
            </c:dLbl>
            <c:dLbl>
              <c:idx val="10"/>
              <c:tx>
                <c:rich>
                  <a:bodyPr/>
                  <a:lstStyle/>
                  <a:p>
                    <a:fld id="{468C8E2A-3733-4F23-B85D-B4427E7E5ED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A04-4B58-A19C-7F71D902E8EA}"/>
                </c:ext>
              </c:extLst>
            </c:dLbl>
            <c:dLbl>
              <c:idx val="11"/>
              <c:tx>
                <c:rich>
                  <a:bodyPr/>
                  <a:lstStyle/>
                  <a:p>
                    <a:fld id="{890DB5BE-8E7D-43C8-8909-DC3CDB72676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A04-4B58-A19C-7F71D902E8EA}"/>
                </c:ext>
              </c:extLst>
            </c:dLbl>
            <c:dLbl>
              <c:idx val="12"/>
              <c:tx>
                <c:rich>
                  <a:bodyPr/>
                  <a:lstStyle/>
                  <a:p>
                    <a:fld id="{C874740A-AA0D-45AD-BEE1-D448AB68EA0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A04-4B58-A19C-7F71D902E8EA}"/>
                </c:ext>
              </c:extLst>
            </c:dLbl>
            <c:dLbl>
              <c:idx val="13"/>
              <c:tx>
                <c:rich>
                  <a:bodyPr/>
                  <a:lstStyle/>
                  <a:p>
                    <a:fld id="{4ECEDC60-F56A-40FA-9C87-0C45354E716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A04-4B58-A19C-7F71D902E8EA}"/>
                </c:ext>
              </c:extLst>
            </c:dLbl>
            <c:dLbl>
              <c:idx val="14"/>
              <c:tx>
                <c:rich>
                  <a:bodyPr/>
                  <a:lstStyle/>
                  <a:p>
                    <a:fld id="{31B18EC7-2BA8-435F-BE85-6A8ED9FC80D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A04-4B58-A19C-7F71D902E8EA}"/>
                </c:ext>
              </c:extLst>
            </c:dLbl>
            <c:dLbl>
              <c:idx val="15"/>
              <c:tx>
                <c:rich>
                  <a:bodyPr/>
                  <a:lstStyle/>
                  <a:p>
                    <a:fld id="{351DCCED-9838-4310-AC76-7D462948172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A04-4B58-A19C-7F71D902E8EA}"/>
                </c:ext>
              </c:extLst>
            </c:dLbl>
            <c:dLbl>
              <c:idx val="16"/>
              <c:tx>
                <c:rich>
                  <a:bodyPr/>
                  <a:lstStyle/>
                  <a:p>
                    <a:fld id="{821CF5DD-CB28-4726-87FE-7A27991E832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A04-4B58-A19C-7F71D902E8EA}"/>
                </c:ext>
              </c:extLst>
            </c:dLbl>
            <c:dLbl>
              <c:idx val="17"/>
              <c:tx>
                <c:rich>
                  <a:bodyPr/>
                  <a:lstStyle/>
                  <a:p>
                    <a:fld id="{5D52E686-AAF0-42D3-8747-F42D0B7436E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A04-4B58-A19C-7F71D902E8EA}"/>
                </c:ext>
              </c:extLst>
            </c:dLbl>
            <c:dLbl>
              <c:idx val="18"/>
              <c:tx>
                <c:rich>
                  <a:bodyPr/>
                  <a:lstStyle/>
                  <a:p>
                    <a:fld id="{B03005FD-2C1B-421B-814A-813671ECD85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A04-4B58-A19C-7F71D902E8EA}"/>
                </c:ext>
              </c:extLst>
            </c:dLbl>
            <c:dLbl>
              <c:idx val="19"/>
              <c:tx>
                <c:rich>
                  <a:bodyPr/>
                  <a:lstStyle/>
                  <a:p>
                    <a:fld id="{37DA865A-BE40-4348-8156-24D6F6D28DE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A04-4B58-A19C-7F71D902E8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77%</c:v>
                  </c:pt>
                  <c:pt idx="1">
                    <c:v>79%</c:v>
                  </c:pt>
                  <c:pt idx="2">
                    <c:v>77%</c:v>
                  </c:pt>
                  <c:pt idx="3">
                    <c:v>87%</c:v>
                  </c:pt>
                  <c:pt idx="4">
                    <c:v>71%</c:v>
                  </c:pt>
                  <c:pt idx="5">
                    <c:v>70%</c:v>
                  </c:pt>
                  <c:pt idx="6">
                    <c:v>90%</c:v>
                  </c:pt>
                  <c:pt idx="7">
                    <c:v>66%</c:v>
                  </c:pt>
                  <c:pt idx="8">
                    <c:v>88%</c:v>
                  </c:pt>
                  <c:pt idx="9">
                    <c:v>89%</c:v>
                  </c:pt>
                  <c:pt idx="10">
                    <c:v>77%</c:v>
                  </c:pt>
                  <c:pt idx="11">
                    <c:v>83%</c:v>
                  </c:pt>
                  <c:pt idx="12">
                    <c:v>71%</c:v>
                  </c:pt>
                  <c:pt idx="13">
                    <c:v>81%</c:v>
                  </c:pt>
                  <c:pt idx="14">
                    <c:v>52%</c:v>
                  </c:pt>
                  <c:pt idx="15">
                    <c:v>55%</c:v>
                  </c:pt>
                  <c:pt idx="16">
                    <c:v>92%</c:v>
                  </c:pt>
                  <c:pt idx="17">
                    <c:v>75%</c:v>
                  </c:pt>
                  <c:pt idx="18">
                    <c:v>88%</c:v>
                  </c:pt>
                  <c:pt idx="19">
                    <c:v>90%</c:v>
                  </c:pt>
                </c15:dlblRangeCache>
              </c15:datalabelsRange>
            </c:ext>
            <c:ext xmlns:c16="http://schemas.microsoft.com/office/drawing/2014/chart" uri="{C3380CC4-5D6E-409C-BE32-E72D297353CC}">
              <c16:uniqueId val="{00000015-DA04-4B58-A19C-7F71D902E8EA}"/>
            </c:ext>
          </c:extLst>
        </c:ser>
        <c:dLbls>
          <c:showLegendKey val="0"/>
          <c:showVal val="0"/>
          <c:showCatName val="0"/>
          <c:showSerName val="0"/>
          <c:showPercent val="0"/>
          <c:showBubbleSize val="0"/>
        </c:dLbls>
        <c:gapWidth val="50"/>
        <c:axId val="535684728"/>
        <c:axId val="535685120"/>
      </c:barChart>
      <c:lineChart>
        <c:grouping val="standard"/>
        <c:varyColors val="0"/>
        <c:ser>
          <c:idx val="1"/>
          <c:order val="1"/>
          <c:tx>
            <c:strRef>
              <c:f>'Result by DHB'!$E$7</c:f>
              <c:strCache>
                <c:ptCount val="1"/>
                <c:pt idx="0">
                  <c:v>National Result (75%)</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0.74898410575587671</c:v>
                </c:pt>
                <c:pt idx="1">
                  <c:v>0.74898410575587671</c:v>
                </c:pt>
                <c:pt idx="2">
                  <c:v>0.74898410575587671</c:v>
                </c:pt>
                <c:pt idx="3">
                  <c:v>0.74898410575587671</c:v>
                </c:pt>
                <c:pt idx="4">
                  <c:v>0.74898410575587671</c:v>
                </c:pt>
                <c:pt idx="5">
                  <c:v>0.74898410575587671</c:v>
                </c:pt>
                <c:pt idx="6">
                  <c:v>0.74898410575587671</c:v>
                </c:pt>
                <c:pt idx="7">
                  <c:v>0.74898410575587671</c:v>
                </c:pt>
                <c:pt idx="8">
                  <c:v>0.74898410575587671</c:v>
                </c:pt>
                <c:pt idx="9">
                  <c:v>0.74898410575587671</c:v>
                </c:pt>
                <c:pt idx="10">
                  <c:v>0.74898410575587671</c:v>
                </c:pt>
                <c:pt idx="11">
                  <c:v>0.74898410575587671</c:v>
                </c:pt>
                <c:pt idx="12">
                  <c:v>0.74898410575587671</c:v>
                </c:pt>
                <c:pt idx="13">
                  <c:v>0.74898410575587671</c:v>
                </c:pt>
                <c:pt idx="14">
                  <c:v>0.74898410575587671</c:v>
                </c:pt>
                <c:pt idx="15">
                  <c:v>0.74898410575587671</c:v>
                </c:pt>
                <c:pt idx="16">
                  <c:v>0.74898410575587671</c:v>
                </c:pt>
                <c:pt idx="17">
                  <c:v>0.74898410575587671</c:v>
                </c:pt>
                <c:pt idx="18">
                  <c:v>0.74898410575587671</c:v>
                </c:pt>
                <c:pt idx="19">
                  <c:v>0.74898410575587671</c:v>
                </c:pt>
              </c:numCache>
            </c:numRef>
          </c:val>
          <c:smooth val="0"/>
          <c:extLst>
            <c:ext xmlns:c16="http://schemas.microsoft.com/office/drawing/2014/chart" uri="{C3380CC4-5D6E-409C-BE32-E72D297353CC}">
              <c16:uniqueId val="{00000016-DA04-4B58-A19C-7F71D902E8EA}"/>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DA04-4B58-A19C-7F71D902E8EA}"/>
            </c:ext>
          </c:extLst>
        </c:ser>
        <c:dLbls>
          <c:showLegendKey val="0"/>
          <c:showVal val="0"/>
          <c:showCatName val="0"/>
          <c:showSerName val="0"/>
          <c:showPercent val="0"/>
          <c:showBubbleSize val="0"/>
        </c:dLbls>
        <c:marker val="1"/>
        <c:smooth val="0"/>
        <c:axId val="544909696"/>
        <c:axId val="5356831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DA04-4B58-A19C-7F71D902E8EA}"/>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DA04-4B58-A19C-7F71D902E8EA}"/>
            </c:ext>
          </c:extLst>
        </c:ser>
        <c:dLbls>
          <c:showLegendKey val="0"/>
          <c:showVal val="0"/>
          <c:showCatName val="0"/>
          <c:showSerName val="0"/>
          <c:showPercent val="0"/>
          <c:showBubbleSize val="0"/>
        </c:dLbls>
        <c:marker val="1"/>
        <c:smooth val="0"/>
        <c:axId val="535684728"/>
        <c:axId val="535685120"/>
      </c:lineChart>
      <c:catAx>
        <c:axId val="54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5683160"/>
        <c:crosses val="autoZero"/>
        <c:auto val="1"/>
        <c:lblAlgn val="ctr"/>
        <c:lblOffset val="100"/>
        <c:noMultiLvlLbl val="0"/>
      </c:catAx>
      <c:valAx>
        <c:axId val="535683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544909696"/>
        <c:crosses val="autoZero"/>
        <c:crossBetween val="between"/>
      </c:valAx>
      <c:valAx>
        <c:axId val="535685120"/>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5684728"/>
        <c:crosses val="max"/>
        <c:crossBetween val="between"/>
      </c:valAx>
      <c:catAx>
        <c:axId val="535684728"/>
        <c:scaling>
          <c:orientation val="minMax"/>
        </c:scaling>
        <c:delete val="1"/>
        <c:axPos val="b"/>
        <c:numFmt formatCode="General" sourceLinked="1"/>
        <c:majorTickMark val="out"/>
        <c:minorTickMark val="none"/>
        <c:tickLblPos val="nextTo"/>
        <c:crossAx val="535685120"/>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293-4D94-A6C9-FDEB1A5E43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293-4D94-A6C9-FDEB1A5E438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293-4D94-A6C9-FDEB1A5E438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293-4D94-A6C9-FDEB1A5E438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293-4D94-A6C9-FDEB1A5E438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293-4D94-A6C9-FDEB1A5E438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293-4D94-A6C9-FDEB1A5E438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293-4D94-A6C9-FDEB1A5E438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293-4D94-A6C9-FDEB1A5E438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293-4D94-A6C9-FDEB1A5E438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293-4D94-A6C9-FDEB1A5E438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0.77247807017543857</c:v>
                </c:pt>
                <c:pt idx="1">
                  <c:v>0.84392419175027866</c:v>
                </c:pt>
                <c:pt idx="2">
                  <c:v>0.74088866699950073</c:v>
                </c:pt>
                <c:pt idx="3">
                  <c:v>0.76144067796610171</c:v>
                </c:pt>
                <c:pt idx="4">
                  <c:v>0.74184454289166335</c:v>
                </c:pt>
                <c:pt idx="5">
                  <c:v>0.61424474187380496</c:v>
                </c:pt>
                <c:pt idx="6">
                  <c:v>0.68589505024190545</c:v>
                </c:pt>
                <c:pt idx="7">
                  <c:v>0.6023956723338485</c:v>
                </c:pt>
                <c:pt idx="8">
                  <c:v>0.87318361955085866</c:v>
                </c:pt>
                <c:pt idx="9">
                  <c:v>0.85735623599701272</c:v>
                </c:pt>
                <c:pt idx="10">
                  <c:v>0.96952639751552794</c:v>
                </c:pt>
                <c:pt idx="11" formatCode="#,##0.00">
                  <c:v>4.5510729613733902</c:v>
                </c:pt>
                <c:pt idx="12">
                  <c:v>0.91239792130660724</c:v>
                </c:pt>
                <c:pt idx="13">
                  <c:v>0.91092436974789914</c:v>
                </c:pt>
                <c:pt idx="14">
                  <c:v>0.80070859167404784</c:v>
                </c:pt>
                <c:pt idx="15">
                  <c:v>1</c:v>
                </c:pt>
                <c:pt idx="16">
                  <c:v>0.96908127208480566</c:v>
                </c:pt>
                <c:pt idx="17">
                  <c:v>0.61904761904761907</c:v>
                </c:pt>
              </c:numCache>
            </c:numRef>
          </c:val>
          <c:extLst>
            <c:ext xmlns:c16="http://schemas.microsoft.com/office/drawing/2014/chart" uri="{C3380CC4-5D6E-409C-BE32-E72D297353CC}">
              <c16:uniqueId val="{00000014-C293-4D94-A6C9-FDEB1A5E4386}"/>
            </c:ext>
          </c:extLst>
        </c:ser>
        <c:dLbls>
          <c:showLegendKey val="0"/>
          <c:showVal val="0"/>
          <c:showCatName val="0"/>
          <c:showSerName val="0"/>
          <c:showPercent val="0"/>
          <c:showBubbleSize val="0"/>
        </c:dLbls>
        <c:gapWidth val="30"/>
        <c:axId val="535682768"/>
        <c:axId val="53635243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0.74898410575587671</c:v>
                </c:pt>
                <c:pt idx="1">
                  <c:v>0.75550497565106922</c:v>
                </c:pt>
                <c:pt idx="2">
                  <c:v>0.73664670065838322</c:v>
                </c:pt>
                <c:pt idx="3">
                  <c:v>0.75734145876975811</c:v>
                </c:pt>
                <c:pt idx="4">
                  <c:v>0.70272879153517731</c:v>
                </c:pt>
                <c:pt idx="5">
                  <c:v>0.58603305422822327</c:v>
                </c:pt>
                <c:pt idx="6">
                  <c:v>0.55038602194229991</c:v>
                </c:pt>
                <c:pt idx="7">
                  <c:v>0.52829442026117923</c:v>
                </c:pt>
                <c:pt idx="8">
                  <c:v>0.92136897185688027</c:v>
                </c:pt>
                <c:pt idx="9">
                  <c:v>0.86985737794843665</c:v>
                </c:pt>
                <c:pt idx="10">
                  <c:v>0.93266653592207627</c:v>
                </c:pt>
                <c:pt idx="11" formatCode="#,##0.00">
                  <c:v>4.5237007424328954</c:v>
                </c:pt>
                <c:pt idx="12">
                  <c:v>0.89688218757986204</c:v>
                </c:pt>
                <c:pt idx="13">
                  <c:v>0.84605215719264515</c:v>
                </c:pt>
                <c:pt idx="14">
                  <c:v>0.79353747886530157</c:v>
                </c:pt>
                <c:pt idx="15">
                  <c:v>0.94331641285956003</c:v>
                </c:pt>
                <c:pt idx="16">
                  <c:v>0.95545517284647719</c:v>
                </c:pt>
                <c:pt idx="17">
                  <c:v>0.56866537717601551</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293-4D94-A6C9-FDEB1A5E4386}"/>
            </c:ext>
          </c:extLst>
        </c:ser>
        <c:dLbls>
          <c:showLegendKey val="0"/>
          <c:showVal val="0"/>
          <c:showCatName val="0"/>
          <c:showSerName val="0"/>
          <c:showPercent val="0"/>
          <c:showBubbleSize val="0"/>
        </c:dLbls>
        <c:axId val="538787896"/>
        <c:axId val="248464208"/>
      </c:scatterChart>
      <c:catAx>
        <c:axId val="53568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52432"/>
        <c:crosses val="autoZero"/>
        <c:auto val="1"/>
        <c:lblAlgn val="ctr"/>
        <c:lblOffset val="100"/>
        <c:noMultiLvlLbl val="0"/>
      </c:catAx>
      <c:valAx>
        <c:axId val="536352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5682768"/>
        <c:crosses val="autoZero"/>
        <c:crossBetween val="between"/>
      </c:valAx>
      <c:valAx>
        <c:axId val="248464208"/>
        <c:scaling>
          <c:orientation val="minMax"/>
          <c:max val="18.5"/>
          <c:min val="0.5"/>
        </c:scaling>
        <c:delete val="1"/>
        <c:axPos val="r"/>
        <c:numFmt formatCode="General" sourceLinked="1"/>
        <c:majorTickMark val="out"/>
        <c:minorTickMark val="none"/>
        <c:tickLblPos val="nextTo"/>
        <c:crossAx val="538787896"/>
        <c:crosses val="max"/>
        <c:crossBetween val="midCat"/>
      </c:valAx>
      <c:valAx>
        <c:axId val="538787896"/>
        <c:scaling>
          <c:orientation val="minMax"/>
        </c:scaling>
        <c:delete val="1"/>
        <c:axPos val="b"/>
        <c:numFmt formatCode="0%" sourceLinked="1"/>
        <c:majorTickMark val="out"/>
        <c:minorTickMark val="none"/>
        <c:tickLblPos val="nextTo"/>
        <c:crossAx val="248464208"/>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09F-41CE-898F-48E33D02A9B6}"/>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09F-41CE-898F-48E33D02A9B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09F-41CE-898F-48E33D02A9B6}"/>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09F-41CE-898F-48E33D02A9B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09F-41CE-898F-48E33D02A9B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09F-41CE-898F-48E33D02A9B6}"/>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09F-41CE-898F-48E33D02A9B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09F-41CE-898F-48E33D02A9B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09F-41CE-898F-48E33D02A9B6}"/>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09F-41CE-898F-48E33D02A9B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09F-41CE-898F-48E33D02A9B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0.63793103448275867</c:v>
                </c:pt>
                <c:pt idx="1">
                  <c:v>0.77533039647577096</c:v>
                </c:pt>
                <c:pt idx="2">
                  <c:v>0.67539267015706805</c:v>
                </c:pt>
                <c:pt idx="3">
                  <c:v>0.73666666666666669</c:v>
                </c:pt>
                <c:pt idx="4">
                  <c:v>0.67197452229299359</c:v>
                </c:pt>
                <c:pt idx="5">
                  <c:v>0.50222222222222224</c:v>
                </c:pt>
                <c:pt idx="6">
                  <c:v>0.45259938837920488</c:v>
                </c:pt>
                <c:pt idx="7">
                  <c:v>0.55629139072847678</c:v>
                </c:pt>
                <c:pt idx="8">
                  <c:v>0.86363636363636365</c:v>
                </c:pt>
                <c:pt idx="9">
                  <c:v>0.73743016759776536</c:v>
                </c:pt>
                <c:pt idx="10">
                  <c:v>0.77109144542772856</c:v>
                </c:pt>
                <c:pt idx="11" formatCode="#,##0.00">
                  <c:v>4.4591194968553456</c:v>
                </c:pt>
                <c:pt idx="12">
                  <c:v>0.85906040268456374</c:v>
                </c:pt>
                <c:pt idx="13">
                  <c:v>0.91269841269841268</c:v>
                </c:pt>
                <c:pt idx="14">
                  <c:v>0.73275862068965514</c:v>
                </c:pt>
                <c:pt idx="15">
                  <c:v>1</c:v>
                </c:pt>
                <c:pt idx="16">
                  <c:v>0.93965517241379315</c:v>
                </c:pt>
                <c:pt idx="17">
                  <c:v>1</c:v>
                </c:pt>
              </c:numCache>
            </c:numRef>
          </c:val>
          <c:extLst>
            <c:ext xmlns:c16="http://schemas.microsoft.com/office/drawing/2014/chart" uri="{C3380CC4-5D6E-409C-BE32-E72D297353CC}">
              <c16:uniqueId val="{00000014-B09F-41CE-898F-48E33D02A9B6}"/>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0.79208542713567842</c:v>
                </c:pt>
                <c:pt idx="1">
                  <c:v>0.85386088066368859</c:v>
                </c:pt>
                <c:pt idx="2">
                  <c:v>0.74779249448123619</c:v>
                </c:pt>
                <c:pt idx="3">
                  <c:v>0.7650485436893204</c:v>
                </c:pt>
                <c:pt idx="4">
                  <c:v>0.75195942830797602</c:v>
                </c:pt>
                <c:pt idx="5">
                  <c:v>0.62774504552758437</c:v>
                </c:pt>
                <c:pt idx="6">
                  <c:v>0.71822033898305082</c:v>
                </c:pt>
                <c:pt idx="7">
                  <c:v>0.60848643919510059</c:v>
                </c:pt>
                <c:pt idx="8">
                  <c:v>0.87443946188340804</c:v>
                </c:pt>
                <c:pt idx="9">
                  <c:v>0.87586206896551722</c:v>
                </c:pt>
                <c:pt idx="10">
                  <c:v>0.99959767545820299</c:v>
                </c:pt>
                <c:pt idx="11" formatCode="#,##0.00">
                  <c:v>4.5656063618290261</c:v>
                </c:pt>
                <c:pt idx="12">
                  <c:v>0.91903171953255425</c:v>
                </c:pt>
                <c:pt idx="13">
                  <c:v>0.9107142857142857</c:v>
                </c:pt>
                <c:pt idx="14">
                  <c:v>0.80848963474827251</c:v>
                </c:pt>
                <c:pt idx="15">
                  <c:v>1</c:v>
                </c:pt>
                <c:pt idx="16">
                  <c:v>0.97244094488188981</c:v>
                </c:pt>
                <c:pt idx="17">
                  <c:v>0.55555555555555558</c:v>
                </c:pt>
              </c:numCache>
            </c:numRef>
          </c:val>
          <c:extLst>
            <c:ext xmlns:c16="http://schemas.microsoft.com/office/drawing/2014/chart" uri="{C3380CC4-5D6E-409C-BE32-E72D297353CC}">
              <c16:uniqueId val="{00000015-B09F-41CE-898F-48E33D02A9B6}"/>
            </c:ext>
          </c:extLst>
        </c:ser>
        <c:dLbls>
          <c:showLegendKey val="0"/>
          <c:showVal val="0"/>
          <c:showCatName val="0"/>
          <c:showSerName val="0"/>
          <c:showPercent val="0"/>
          <c:showBubbleSize val="0"/>
        </c:dLbls>
        <c:gapWidth val="50"/>
        <c:axId val="538789464"/>
        <c:axId val="538794952"/>
      </c:barChart>
      <c:catAx>
        <c:axId val="538789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4952"/>
        <c:crosses val="autoZero"/>
        <c:auto val="1"/>
        <c:lblAlgn val="ctr"/>
        <c:lblOffset val="100"/>
        <c:noMultiLvlLbl val="0"/>
      </c:catAx>
      <c:valAx>
        <c:axId val="53879495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89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6E-40DF-A0F2-5864DE5A75C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6E-40DF-A0F2-5864DE5A75C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6E-40DF-A0F2-5864DE5A75C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6E-40DF-A0F2-5864DE5A75C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6E-40DF-A0F2-5864DE5A75C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6E-40DF-A0F2-5864DE5A75C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6E-40DF-A0F2-5864DE5A75C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6E-40DF-A0F2-5864DE5A75C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6E-40DF-A0F2-5864DE5A75C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6E-40DF-A0F2-5864DE5A75C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6E-40DF-A0F2-5864DE5A75C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0.73722627737226276</c:v>
                </c:pt>
                <c:pt idx="1">
                  <c:v>0.79026217228464424</c:v>
                </c:pt>
                <c:pt idx="2">
                  <c:v>0.63694267515923564</c:v>
                </c:pt>
                <c:pt idx="3">
                  <c:v>0.65506329113924056</c:v>
                </c:pt>
                <c:pt idx="4">
                  <c:v>0.63352272727272729</c:v>
                </c:pt>
                <c:pt idx="5">
                  <c:v>0.41992882562277578</c:v>
                </c:pt>
                <c:pt idx="6">
                  <c:v>0.4720812182741117</c:v>
                </c:pt>
                <c:pt idx="7">
                  <c:v>0.54672897196261683</c:v>
                </c:pt>
                <c:pt idx="8">
                  <c:v>0.89099526066350709</c:v>
                </c:pt>
                <c:pt idx="9">
                  <c:v>0.80487804878048785</c:v>
                </c:pt>
                <c:pt idx="10">
                  <c:v>0.91542056074766354</c:v>
                </c:pt>
                <c:pt idx="11" formatCode="#,##0.00">
                  <c:v>5.02416918429003</c:v>
                </c:pt>
                <c:pt idx="12">
                  <c:v>0.88936170212765953</c:v>
                </c:pt>
                <c:pt idx="13">
                  <c:v>0.94186046511627908</c:v>
                </c:pt>
                <c:pt idx="14">
                  <c:v>0.57599999999999996</c:v>
                </c:pt>
                <c:pt idx="15">
                  <c:v>1</c:v>
                </c:pt>
                <c:pt idx="16">
                  <c:v>0.92828685258964139</c:v>
                </c:pt>
                <c:pt idx="17">
                  <c:v>0.63636363636363635</c:v>
                </c:pt>
              </c:numCache>
            </c:numRef>
          </c:val>
          <c:extLst>
            <c:ext xmlns:c16="http://schemas.microsoft.com/office/drawing/2014/chart" uri="{C3380CC4-5D6E-409C-BE32-E72D297353CC}">
              <c16:uniqueId val="{00000014-1D6E-40DF-A0F2-5864DE5A75C7}"/>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0.77870967741935482</c:v>
                </c:pt>
                <c:pt idx="1">
                  <c:v>0.85330713817943682</c:v>
                </c:pt>
                <c:pt idx="2">
                  <c:v>0.76021314387211369</c:v>
                </c:pt>
                <c:pt idx="3">
                  <c:v>0.77788649706457924</c:v>
                </c:pt>
                <c:pt idx="4">
                  <c:v>0.75973721257625526</c:v>
                </c:pt>
                <c:pt idx="5">
                  <c:v>0.64439536167863054</c:v>
                </c:pt>
                <c:pt idx="6">
                  <c:v>0.72263410379415616</c:v>
                </c:pt>
                <c:pt idx="7">
                  <c:v>0.61342592592592593</c:v>
                </c:pt>
                <c:pt idx="8">
                  <c:v>0.87029930928626242</c:v>
                </c:pt>
                <c:pt idx="9">
                  <c:v>0.86684303350970016</c:v>
                </c:pt>
                <c:pt idx="10">
                  <c:v>0.98030726256983236</c:v>
                </c:pt>
                <c:pt idx="11" formatCode="#,##0.00">
                  <c:v>4.3633093525179856</c:v>
                </c:pt>
                <c:pt idx="12">
                  <c:v>0.91726618705035967</c:v>
                </c:pt>
                <c:pt idx="13">
                  <c:v>0.9023605150214592</c:v>
                </c:pt>
                <c:pt idx="14">
                  <c:v>0.86461888509670082</c:v>
                </c:pt>
                <c:pt idx="15">
                  <c:v>1</c:v>
                </c:pt>
                <c:pt idx="16">
                  <c:v>0.9807037457434733</c:v>
                </c:pt>
                <c:pt idx="17">
                  <c:v>0.6</c:v>
                </c:pt>
              </c:numCache>
            </c:numRef>
          </c:val>
          <c:extLst>
            <c:ext xmlns:c16="http://schemas.microsoft.com/office/drawing/2014/chart" uri="{C3380CC4-5D6E-409C-BE32-E72D297353CC}">
              <c16:uniqueId val="{00000015-1D6E-40DF-A0F2-5864DE5A75C7}"/>
            </c:ext>
          </c:extLst>
        </c:ser>
        <c:dLbls>
          <c:showLegendKey val="0"/>
          <c:showVal val="0"/>
          <c:showCatName val="0"/>
          <c:showSerName val="0"/>
          <c:showPercent val="0"/>
          <c:showBubbleSize val="0"/>
        </c:dLbls>
        <c:gapWidth val="50"/>
        <c:axId val="538790640"/>
        <c:axId val="538791424"/>
      </c:barChart>
      <c:catAx>
        <c:axId val="538790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1424"/>
        <c:crosses val="autoZero"/>
        <c:auto val="1"/>
        <c:lblAlgn val="ctr"/>
        <c:lblOffset val="100"/>
        <c:noMultiLvlLbl val="0"/>
      </c:catAx>
      <c:valAx>
        <c:axId val="538791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064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95F53EA2-3876-4175-9919-C48D99B9F0BB}"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06-4632-8C62-37E98CF71ED6}"/>
                </c:ext>
              </c:extLst>
            </c:dLbl>
            <c:dLbl>
              <c:idx val="1"/>
              <c:tx>
                <c:rich>
                  <a:bodyPr/>
                  <a:lstStyle/>
                  <a:p>
                    <a:fld id="{4DA93474-0C65-49BA-9B5C-0BAC033A5A2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06-4632-8C62-37E98CF71ED6}"/>
                </c:ext>
              </c:extLst>
            </c:dLbl>
            <c:dLbl>
              <c:idx val="2"/>
              <c:tx>
                <c:rich>
                  <a:bodyPr/>
                  <a:lstStyle/>
                  <a:p>
                    <a:fld id="{080AA02D-CB02-4D38-8787-0D84571B2BC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06-4632-8C62-37E98CF71ED6}"/>
                </c:ext>
              </c:extLst>
            </c:dLbl>
            <c:dLbl>
              <c:idx val="3"/>
              <c:tx>
                <c:rich>
                  <a:bodyPr/>
                  <a:lstStyle/>
                  <a:p>
                    <a:fld id="{C5937866-791F-4299-B4AF-D517597139D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06-4632-8C62-37E98CF71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0.69264384559359071</c:v>
                </c:pt>
                <c:pt idx="1">
                  <c:v>0.61363636363636365</c:v>
                </c:pt>
                <c:pt idx="2">
                  <c:v>0.7829181494661922</c:v>
                </c:pt>
                <c:pt idx="3">
                  <c:v>0.73170731707317072</c:v>
                </c:pt>
              </c:numCache>
            </c:numRef>
          </c:val>
          <c:extLst>
            <c:ext xmlns:c15="http://schemas.microsoft.com/office/drawing/2012/chart" uri="{02D57815-91ED-43cb-92C2-25804820EDAC}">
              <c15:datalabelsRange>
                <c15:f>Regions!$J$10:$J$13</c15:f>
                <c15:dlblRangeCache>
                  <c:ptCount val="4"/>
                  <c:pt idx="0">
                    <c:v>69%</c:v>
                  </c:pt>
                  <c:pt idx="1">
                    <c:v>61%</c:v>
                  </c:pt>
                  <c:pt idx="2">
                    <c:v>78%</c:v>
                  </c:pt>
                  <c:pt idx="3">
                    <c:v>73%</c:v>
                  </c:pt>
                </c15:dlblRangeCache>
              </c15:datalabelsRange>
            </c:ext>
            <c:ext xmlns:c16="http://schemas.microsoft.com/office/drawing/2014/chart" uri="{C3380CC4-5D6E-409C-BE32-E72D297353CC}">
              <c16:uniqueId val="{00000004-CD06-4632-8C62-37E98CF71ED6}"/>
            </c:ext>
          </c:extLst>
        </c:ser>
        <c:dLbls>
          <c:showLegendKey val="0"/>
          <c:showVal val="0"/>
          <c:showCatName val="0"/>
          <c:showSerName val="0"/>
          <c:showPercent val="0"/>
          <c:showBubbleSize val="0"/>
        </c:dLbls>
        <c:gapWidth val="50"/>
        <c:axId val="538789856"/>
        <c:axId val="53879181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0.70358974358974358</c:v>
                </c:pt>
                <c:pt idx="1">
                  <c:v>0.70358974358974358</c:v>
                </c:pt>
                <c:pt idx="2">
                  <c:v>0.70358974358974358</c:v>
                </c:pt>
                <c:pt idx="3">
                  <c:v>0.70358974358974358</c:v>
                </c:pt>
              </c:numCache>
            </c:numRef>
          </c:val>
          <c:smooth val="0"/>
          <c:extLst>
            <c:ext xmlns:c16="http://schemas.microsoft.com/office/drawing/2014/chart" uri="{C3380CC4-5D6E-409C-BE32-E72D297353CC}">
              <c16:uniqueId val="{00000005-CD06-4632-8C62-37E98CF71ED6}"/>
            </c:ext>
          </c:extLst>
        </c:ser>
        <c:dLbls>
          <c:showLegendKey val="0"/>
          <c:showVal val="0"/>
          <c:showCatName val="0"/>
          <c:showSerName val="0"/>
          <c:showPercent val="0"/>
          <c:showBubbleSize val="0"/>
        </c:dLbls>
        <c:marker val="1"/>
        <c:smooth val="0"/>
        <c:axId val="538789856"/>
        <c:axId val="538791816"/>
      </c:lineChart>
      <c:catAx>
        <c:axId val="5387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816"/>
        <c:crosses val="autoZero"/>
        <c:auto val="1"/>
        <c:lblAlgn val="ctr"/>
        <c:lblOffset val="100"/>
        <c:noMultiLvlLbl val="0"/>
      </c:catAx>
      <c:valAx>
        <c:axId val="5387918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8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80A22153-707D-470D-BBC9-48C044E3012D}"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76-4099-B3A2-4420B94F6258}"/>
                </c:ext>
              </c:extLst>
            </c:dLbl>
            <c:dLbl>
              <c:idx val="1"/>
              <c:tx>
                <c:rich>
                  <a:bodyPr/>
                  <a:lstStyle/>
                  <a:p>
                    <a:fld id="{0C2D093A-BC49-4436-951E-5C049156EA5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76-4099-B3A2-4420B94F6258}"/>
                </c:ext>
              </c:extLst>
            </c:dLbl>
            <c:dLbl>
              <c:idx val="2"/>
              <c:tx>
                <c:rich>
                  <a:bodyPr/>
                  <a:lstStyle/>
                  <a:p>
                    <a:fld id="{AB35FDDE-BA3F-423B-A1CE-55EAB9DFF55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76-4099-B3A2-4420B94F6258}"/>
                </c:ext>
              </c:extLst>
            </c:dLbl>
            <c:dLbl>
              <c:idx val="3"/>
              <c:tx>
                <c:rich>
                  <a:bodyPr/>
                  <a:lstStyle/>
                  <a:p>
                    <a:fld id="{C70852E2-C12B-467E-B80C-3A574674B70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76-4099-B3A2-4420B94F6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0.71893147502903598</c:v>
                </c:pt>
                <c:pt idx="1">
                  <c:v>0.62080000000000002</c:v>
                </c:pt>
                <c:pt idx="2">
                  <c:v>0.81133828996282531</c:v>
                </c:pt>
                <c:pt idx="3">
                  <c:v>0.71575342465753422</c:v>
                </c:pt>
              </c:numCache>
            </c:numRef>
          </c:val>
          <c:extLst>
            <c:ext xmlns:c15="http://schemas.microsoft.com/office/drawing/2012/chart" uri="{02D57815-91ED-43cb-92C2-25804820EDAC}">
              <c15:datalabelsRange>
                <c15:f>Regions!$K$10:$K$13</c15:f>
                <c15:dlblRangeCache>
                  <c:ptCount val="4"/>
                  <c:pt idx="0">
                    <c:v>72%</c:v>
                  </c:pt>
                  <c:pt idx="1">
                    <c:v>62%</c:v>
                  </c:pt>
                  <c:pt idx="2">
                    <c:v>81%</c:v>
                  </c:pt>
                  <c:pt idx="3">
                    <c:v>72%</c:v>
                  </c:pt>
                </c15:dlblRangeCache>
              </c15:datalabelsRange>
            </c:ext>
            <c:ext xmlns:c16="http://schemas.microsoft.com/office/drawing/2014/chart" uri="{C3380CC4-5D6E-409C-BE32-E72D297353CC}">
              <c16:uniqueId val="{00000004-E476-4099-B3A2-4420B94F6258}"/>
            </c:ext>
          </c:extLst>
        </c:ser>
        <c:dLbls>
          <c:showLegendKey val="0"/>
          <c:showVal val="0"/>
          <c:showCatName val="0"/>
          <c:showSerName val="0"/>
          <c:showPercent val="0"/>
          <c:showBubbleSize val="0"/>
        </c:dLbls>
        <c:gapWidth val="50"/>
        <c:axId val="538793776"/>
        <c:axId val="53879456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0.7142857142857143</c:v>
                </c:pt>
                <c:pt idx="1">
                  <c:v>0.7142857142857143</c:v>
                </c:pt>
                <c:pt idx="2">
                  <c:v>0.7142857142857143</c:v>
                </c:pt>
                <c:pt idx="3">
                  <c:v>0.7142857142857143</c:v>
                </c:pt>
              </c:numCache>
            </c:numRef>
          </c:val>
          <c:smooth val="0"/>
          <c:extLst>
            <c:ext xmlns:c16="http://schemas.microsoft.com/office/drawing/2014/chart" uri="{C3380CC4-5D6E-409C-BE32-E72D297353CC}">
              <c16:uniqueId val="{00000005-E476-4099-B3A2-4420B94F6258}"/>
            </c:ext>
          </c:extLst>
        </c:ser>
        <c:dLbls>
          <c:showLegendKey val="0"/>
          <c:showVal val="0"/>
          <c:showCatName val="0"/>
          <c:showSerName val="0"/>
          <c:showPercent val="0"/>
          <c:showBubbleSize val="0"/>
        </c:dLbls>
        <c:marker val="1"/>
        <c:smooth val="0"/>
        <c:axId val="538793776"/>
        <c:axId val="538794560"/>
      </c:lineChart>
      <c:catAx>
        <c:axId val="53879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4560"/>
        <c:crosses val="autoZero"/>
        <c:auto val="1"/>
        <c:lblAlgn val="ctr"/>
        <c:lblOffset val="100"/>
        <c:noMultiLvlLbl val="0"/>
      </c:catAx>
      <c:valAx>
        <c:axId val="53879456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AB61C49C-C8B2-42A7-B3F1-492281F39EFF}"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085-4EE0-9D61-BAEA43EECBF5}"/>
                </c:ext>
              </c:extLst>
            </c:dLbl>
            <c:dLbl>
              <c:idx val="1"/>
              <c:tx>
                <c:rich>
                  <a:bodyPr/>
                  <a:lstStyle/>
                  <a:p>
                    <a:fld id="{06B0DEDC-ACA8-433C-805A-4FF3C80D550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085-4EE0-9D61-BAEA43EECBF5}"/>
                </c:ext>
              </c:extLst>
            </c:dLbl>
            <c:dLbl>
              <c:idx val="2"/>
              <c:tx>
                <c:rich>
                  <a:bodyPr/>
                  <a:lstStyle/>
                  <a:p>
                    <a:fld id="{FED12663-81FD-40E4-AC38-629DB55E81B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085-4EE0-9D61-BAEA43EECBF5}"/>
                </c:ext>
              </c:extLst>
            </c:dLbl>
            <c:dLbl>
              <c:idx val="3"/>
              <c:tx>
                <c:rich>
                  <a:bodyPr/>
                  <a:lstStyle/>
                  <a:p>
                    <a:fld id="{878F36CB-CC3F-4CE9-B641-7AE8431BEFB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5-4EE0-9D61-BAEA43EEC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0.74282799948999112</c:v>
                </c:pt>
                <c:pt idx="1">
                  <c:v>0.63931492842535786</c:v>
                </c:pt>
                <c:pt idx="2">
                  <c:v>0.85165132647536546</c:v>
                </c:pt>
                <c:pt idx="3">
                  <c:v>0.77357071213640927</c:v>
                </c:pt>
              </c:numCache>
            </c:numRef>
          </c:val>
          <c:extLst>
            <c:ext xmlns:c15="http://schemas.microsoft.com/office/drawing/2012/chart" uri="{02D57815-91ED-43cb-92C2-25804820EDAC}">
              <c15:datalabelsRange>
                <c15:f>Regions!$H$10:$H$13</c15:f>
                <c15:dlblRangeCache>
                  <c:ptCount val="4"/>
                  <c:pt idx="0">
                    <c:v>74%</c:v>
                  </c:pt>
                  <c:pt idx="1">
                    <c:v>64%</c:v>
                  </c:pt>
                  <c:pt idx="2">
                    <c:v>85%</c:v>
                  </c:pt>
                  <c:pt idx="3">
                    <c:v>77%</c:v>
                  </c:pt>
                </c15:dlblRangeCache>
              </c15:datalabelsRange>
            </c:ext>
            <c:ext xmlns:c16="http://schemas.microsoft.com/office/drawing/2014/chart" uri="{C3380CC4-5D6E-409C-BE32-E72D297353CC}">
              <c16:uniqueId val="{00000004-4085-4EE0-9D61-BAEA43EECBF5}"/>
            </c:ext>
          </c:extLst>
        </c:ser>
        <c:dLbls>
          <c:showLegendKey val="0"/>
          <c:showVal val="0"/>
          <c:showCatName val="0"/>
          <c:showSerName val="0"/>
          <c:showPercent val="0"/>
          <c:showBubbleSize val="0"/>
        </c:dLbls>
        <c:gapWidth val="50"/>
        <c:axId val="538792208"/>
        <c:axId val="538788288"/>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0.74898410575587671</c:v>
                </c:pt>
                <c:pt idx="1">
                  <c:v>0.74898410575587671</c:v>
                </c:pt>
                <c:pt idx="2">
                  <c:v>0.74898410575587671</c:v>
                </c:pt>
                <c:pt idx="3">
                  <c:v>0.74898410575587671</c:v>
                </c:pt>
              </c:numCache>
            </c:numRef>
          </c:val>
          <c:smooth val="0"/>
          <c:extLst>
            <c:ext xmlns:c16="http://schemas.microsoft.com/office/drawing/2014/chart" uri="{C3380CC4-5D6E-409C-BE32-E72D297353CC}">
              <c16:uniqueId val="{00000005-4085-4EE0-9D61-BAEA43EECBF5}"/>
            </c:ext>
          </c:extLst>
        </c:ser>
        <c:dLbls>
          <c:showLegendKey val="0"/>
          <c:showVal val="0"/>
          <c:showCatName val="0"/>
          <c:showSerName val="0"/>
          <c:showPercent val="0"/>
          <c:showBubbleSize val="0"/>
        </c:dLbls>
        <c:marker val="1"/>
        <c:smooth val="0"/>
        <c:axId val="538792208"/>
        <c:axId val="538788288"/>
      </c:lineChart>
      <c:catAx>
        <c:axId val="5387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88288"/>
        <c:crosses val="autoZero"/>
        <c:auto val="1"/>
        <c:lblAlgn val="ctr"/>
        <c:lblOffset val="100"/>
        <c:noMultiLvlLbl val="0"/>
      </c:catAx>
      <c:valAx>
        <c:axId val="5387882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96F1EDB9-3F9A-42BB-A901-6DB8D4BF247D}"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B7-4DEF-9058-FE00026E1B36}"/>
                </c:ext>
              </c:extLst>
            </c:dLbl>
            <c:dLbl>
              <c:idx val="1"/>
              <c:tx>
                <c:rich>
                  <a:bodyPr/>
                  <a:lstStyle/>
                  <a:p>
                    <a:fld id="{601E8ECB-E9F3-4057-B1C5-D2185899E6E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B7-4DEF-9058-FE00026E1B36}"/>
                </c:ext>
              </c:extLst>
            </c:dLbl>
            <c:dLbl>
              <c:idx val="2"/>
              <c:tx>
                <c:rich>
                  <a:bodyPr/>
                  <a:lstStyle/>
                  <a:p>
                    <a:fld id="{C3C40D58-87E8-486B-97BC-22CA13A2E3C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B7-4DEF-9058-FE00026E1B36}"/>
                </c:ext>
              </c:extLst>
            </c:dLbl>
            <c:dLbl>
              <c:idx val="3"/>
              <c:tx>
                <c:rich>
                  <a:bodyPr/>
                  <a:lstStyle/>
                  <a:p>
                    <a:fld id="{23EE4FF9-D0FE-4754-A9A1-50E1AE41A18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B7-4DEF-9058-FE00026E1B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0.67832167832167833</c:v>
                </c:pt>
                <c:pt idx="1">
                  <c:v>0.58157689305230287</c:v>
                </c:pt>
                <c:pt idx="2">
                  <c:v>0.78284671532846717</c:v>
                </c:pt>
                <c:pt idx="3">
                  <c:v>0.69863013698630139</c:v>
                </c:pt>
              </c:numCache>
            </c:numRef>
          </c:val>
          <c:extLst>
            <c:ext xmlns:c15="http://schemas.microsoft.com/office/drawing/2012/chart" uri="{02D57815-91ED-43cb-92C2-25804820EDAC}">
              <c15:datalabelsRange>
                <c15:f>Regions!$I$10:$I$13</c15:f>
                <c15:dlblRangeCache>
                  <c:ptCount val="4"/>
                  <c:pt idx="0">
                    <c:v>68%</c:v>
                  </c:pt>
                  <c:pt idx="1">
                    <c:v>58%</c:v>
                  </c:pt>
                  <c:pt idx="2">
                    <c:v>78%</c:v>
                  </c:pt>
                  <c:pt idx="3">
                    <c:v>70%</c:v>
                  </c:pt>
                </c15:dlblRangeCache>
              </c15:datalabelsRange>
            </c:ext>
            <c:ext xmlns:c16="http://schemas.microsoft.com/office/drawing/2014/chart" uri="{C3380CC4-5D6E-409C-BE32-E72D297353CC}">
              <c16:uniqueId val="{00000004-50B7-4DEF-9058-FE00026E1B36}"/>
            </c:ext>
          </c:extLst>
        </c:ser>
        <c:dLbls>
          <c:showLegendKey val="0"/>
          <c:showVal val="0"/>
          <c:showCatName val="0"/>
          <c:showSerName val="0"/>
          <c:showPercent val="0"/>
          <c:showBubbleSize val="0"/>
        </c:dLbls>
        <c:gapWidth val="50"/>
        <c:axId val="538790248"/>
        <c:axId val="53879103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0.67921146953405021</c:v>
                </c:pt>
                <c:pt idx="1">
                  <c:v>0.67921146953405021</c:v>
                </c:pt>
                <c:pt idx="2">
                  <c:v>0.67921146953405021</c:v>
                </c:pt>
                <c:pt idx="3">
                  <c:v>0.67921146953405021</c:v>
                </c:pt>
              </c:numCache>
            </c:numRef>
          </c:val>
          <c:smooth val="0"/>
          <c:extLst>
            <c:ext xmlns:c16="http://schemas.microsoft.com/office/drawing/2014/chart" uri="{C3380CC4-5D6E-409C-BE32-E72D297353CC}">
              <c16:uniqueId val="{00000005-50B7-4DEF-9058-FE00026E1B36}"/>
            </c:ext>
          </c:extLst>
        </c:ser>
        <c:dLbls>
          <c:showLegendKey val="0"/>
          <c:showVal val="0"/>
          <c:showCatName val="0"/>
          <c:showSerName val="0"/>
          <c:showPercent val="0"/>
          <c:showBubbleSize val="0"/>
        </c:dLbls>
        <c:marker val="1"/>
        <c:smooth val="0"/>
        <c:axId val="538790248"/>
        <c:axId val="538791032"/>
      </c:lineChart>
      <c:catAx>
        <c:axId val="53879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032"/>
        <c:crosses val="autoZero"/>
        <c:auto val="1"/>
        <c:lblAlgn val="ctr"/>
        <c:lblOffset val="100"/>
        <c:noMultiLvlLbl val="0"/>
      </c:catAx>
      <c:valAx>
        <c:axId val="5387910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The whole WCTO data collection is going through a data quality improvement process and any reported numbers here are subject to change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during the reporting period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during the reporting period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January to June 2020 period. Extraction as of 21 September 2020.</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2"/>
  <sheetViews>
    <sheetView showGridLines="0" tabSelected="1" zoomScaleNormal="100" workbookViewId="0">
      <pane ySplit="9" topLeftCell="A10" activePane="bottomLeft" state="frozen"/>
      <selection pane="bottomLeft"/>
    </sheetView>
  </sheetViews>
  <sheetFormatPr defaultColWidth="8.85546875" defaultRowHeight="12.75" x14ac:dyDescent="0.2"/>
  <cols>
    <col min="1" max="2" width="2.5703125" style="36" customWidth="1"/>
    <col min="3" max="3" width="8.85546875" style="36"/>
    <col min="4" max="5" width="33.42578125" style="36" customWidth="1"/>
    <col min="6" max="7" width="12.5703125" style="36" customWidth="1"/>
    <col min="8" max="8" width="14.42578125" style="36" bestFit="1" customWidth="1"/>
    <col min="9" max="9" width="12.5703125" style="37" customWidth="1"/>
    <col min="10" max="10" width="33.42578125" style="36" customWidth="1"/>
    <col min="11" max="12" width="2.570312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86</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157</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278</v>
      </c>
      <c r="D8" s="46"/>
      <c r="E8" s="46"/>
      <c r="F8" s="46"/>
      <c r="G8" s="46"/>
      <c r="H8" s="46"/>
      <c r="I8" s="47"/>
      <c r="J8" s="46"/>
      <c r="K8" s="48"/>
    </row>
    <row r="9" spans="2:11" x14ac:dyDescent="0.2">
      <c r="B9" s="44"/>
      <c r="C9" s="46"/>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9" t="s">
        <v>161</v>
      </c>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6" t="s">
        <v>159</v>
      </c>
      <c r="D13" s="46"/>
      <c r="E13" s="46"/>
      <c r="F13" s="46"/>
      <c r="G13" s="46"/>
      <c r="H13" s="46"/>
      <c r="I13" s="47"/>
      <c r="J13" s="46"/>
      <c r="K13" s="48"/>
    </row>
    <row r="14" spans="2:11" x14ac:dyDescent="0.2">
      <c r="B14" s="44"/>
      <c r="C14" s="46" t="s">
        <v>160</v>
      </c>
      <c r="D14" s="46"/>
      <c r="E14" s="46"/>
      <c r="F14" s="46"/>
      <c r="G14" s="46"/>
      <c r="H14" s="46"/>
      <c r="I14" s="47"/>
      <c r="J14" s="46"/>
      <c r="K14" s="48"/>
    </row>
    <row r="15" spans="2:11" x14ac:dyDescent="0.2">
      <c r="B15" s="44"/>
      <c r="C15" s="46" t="s">
        <v>162</v>
      </c>
      <c r="D15" s="46"/>
      <c r="E15" s="46"/>
      <c r="F15" s="46"/>
      <c r="G15" s="46"/>
      <c r="H15" s="46"/>
      <c r="I15" s="47"/>
      <c r="J15" s="46"/>
      <c r="K15" s="48"/>
    </row>
    <row r="16" spans="2:11" x14ac:dyDescent="0.2">
      <c r="B16" s="44"/>
      <c r="C16" s="46" t="s">
        <v>163</v>
      </c>
      <c r="D16" s="46"/>
      <c r="E16" s="46"/>
      <c r="F16" s="46"/>
      <c r="G16" s="46"/>
      <c r="H16" s="46"/>
      <c r="I16" s="47"/>
      <c r="J16" s="46"/>
      <c r="K16" s="48"/>
    </row>
    <row r="17" spans="2:11" x14ac:dyDescent="0.2">
      <c r="B17" s="44"/>
      <c r="C17" s="46"/>
      <c r="D17" s="46"/>
      <c r="E17" s="46"/>
      <c r="F17" s="46"/>
      <c r="G17" s="46"/>
      <c r="H17" s="46"/>
      <c r="I17" s="47"/>
      <c r="J17" s="46"/>
      <c r="K17" s="48"/>
    </row>
    <row r="18" spans="2:11" x14ac:dyDescent="0.2">
      <c r="B18" s="44"/>
      <c r="C18" s="49" t="s">
        <v>297</v>
      </c>
      <c r="D18" s="46"/>
      <c r="E18" s="46"/>
      <c r="F18" s="46"/>
      <c r="G18" s="46"/>
      <c r="H18" s="46"/>
      <c r="I18" s="47"/>
      <c r="J18" s="46"/>
      <c r="K18" s="48"/>
    </row>
    <row r="19" spans="2:11" x14ac:dyDescent="0.2">
      <c r="B19" s="44"/>
      <c r="C19" s="49"/>
      <c r="D19" s="46"/>
      <c r="E19" s="46"/>
      <c r="F19" s="46"/>
      <c r="G19" s="46"/>
      <c r="H19" s="46"/>
      <c r="I19" s="47"/>
      <c r="J19" s="46"/>
      <c r="K19" s="48"/>
    </row>
    <row r="20" spans="2:11" x14ac:dyDescent="0.2">
      <c r="B20" s="44"/>
      <c r="C20" s="46" t="s">
        <v>296</v>
      </c>
      <c r="D20" s="46"/>
      <c r="E20" s="46"/>
      <c r="F20" s="46"/>
      <c r="G20" s="46"/>
      <c r="H20" s="46"/>
      <c r="I20" s="47"/>
      <c r="J20" s="46"/>
      <c r="K20" s="48"/>
    </row>
    <row r="21" spans="2:11" ht="26.25" customHeight="1" x14ac:dyDescent="0.2">
      <c r="B21" s="44"/>
      <c r="C21" s="159"/>
      <c r="D21" s="159"/>
      <c r="E21" s="159"/>
      <c r="F21" s="159"/>
      <c r="G21" s="159"/>
      <c r="H21" s="159"/>
      <c r="I21" s="159"/>
      <c r="J21" s="159"/>
      <c r="K21" s="48"/>
    </row>
    <row r="22" spans="2:11" x14ac:dyDescent="0.2">
      <c r="B22" s="44"/>
      <c r="C22" s="149"/>
      <c r="D22" s="46"/>
      <c r="E22" s="46"/>
      <c r="F22" s="46"/>
      <c r="G22" s="46"/>
      <c r="H22" s="46"/>
      <c r="I22" s="47"/>
      <c r="J22" s="46"/>
      <c r="K22" s="48"/>
    </row>
    <row r="23" spans="2:11" ht="15" x14ac:dyDescent="0.25">
      <c r="B23" s="44"/>
      <c r="C23" s="148"/>
      <c r="D23" s="46"/>
      <c r="E23" s="46"/>
      <c r="F23" s="46"/>
      <c r="G23" s="46"/>
      <c r="H23" s="46"/>
      <c r="I23" s="47"/>
      <c r="J23" s="46"/>
      <c r="K23" s="48"/>
    </row>
    <row r="24" spans="2:11" x14ac:dyDescent="0.2">
      <c r="B24" s="44"/>
      <c r="C24" s="49" t="s">
        <v>164</v>
      </c>
      <c r="D24" s="46"/>
      <c r="E24" s="46"/>
      <c r="F24" s="46"/>
      <c r="G24" s="46"/>
      <c r="H24" s="46"/>
      <c r="I24" s="47"/>
      <c r="J24" s="46"/>
      <c r="K24" s="48"/>
    </row>
    <row r="25" spans="2:11" x14ac:dyDescent="0.2">
      <c r="B25" s="44"/>
      <c r="C25" s="46"/>
      <c r="D25" s="46"/>
      <c r="E25" s="46"/>
      <c r="F25" s="46"/>
      <c r="G25" s="46"/>
      <c r="H25" s="46"/>
      <c r="I25" s="47"/>
      <c r="J25" s="46"/>
      <c r="K25" s="48"/>
    </row>
    <row r="26" spans="2:11" x14ac:dyDescent="0.2">
      <c r="B26" s="44"/>
      <c r="C26" s="46" t="s">
        <v>175</v>
      </c>
      <c r="D26" s="46"/>
      <c r="E26" s="46"/>
      <c r="F26" s="46"/>
      <c r="G26" s="46"/>
      <c r="H26" s="46"/>
      <c r="I26" s="47"/>
      <c r="J26" s="46"/>
      <c r="K26" s="48"/>
    </row>
    <row r="27" spans="2:11" x14ac:dyDescent="0.2">
      <c r="B27" s="44"/>
      <c r="C27" s="46"/>
      <c r="D27" s="46"/>
      <c r="E27" s="46"/>
      <c r="F27" s="46"/>
      <c r="G27" s="46"/>
      <c r="H27" s="46"/>
      <c r="I27" s="47"/>
      <c r="J27" s="46"/>
      <c r="K27" s="48"/>
    </row>
    <row r="28" spans="2:11" s="38" customFormat="1" ht="17.100000000000001" customHeight="1" x14ac:dyDescent="0.2">
      <c r="B28" s="51"/>
      <c r="C28" s="160" t="s">
        <v>165</v>
      </c>
      <c r="D28" s="161"/>
      <c r="E28" s="160" t="s">
        <v>108</v>
      </c>
      <c r="F28" s="162"/>
      <c r="G28" s="162"/>
      <c r="H28" s="162"/>
      <c r="I28" s="162"/>
      <c r="J28" s="161"/>
      <c r="K28" s="52"/>
    </row>
    <row r="29" spans="2:11" s="38" customFormat="1" ht="17.100000000000001" customHeight="1" x14ac:dyDescent="0.2">
      <c r="B29" s="51"/>
      <c r="C29" s="151" t="s">
        <v>166</v>
      </c>
      <c r="D29" s="152"/>
      <c r="E29" s="153" t="s">
        <v>213</v>
      </c>
      <c r="F29" s="154"/>
      <c r="G29" s="154"/>
      <c r="H29" s="154"/>
      <c r="I29" s="154"/>
      <c r="J29" s="155"/>
      <c r="K29" s="52"/>
    </row>
    <row r="30" spans="2:11" s="38" customFormat="1" ht="17.100000000000001" customHeight="1" x14ac:dyDescent="0.2">
      <c r="B30" s="51"/>
      <c r="C30" s="151" t="s">
        <v>190</v>
      </c>
      <c r="D30" s="152"/>
      <c r="E30" s="153" t="s">
        <v>195</v>
      </c>
      <c r="F30" s="154"/>
      <c r="G30" s="154"/>
      <c r="H30" s="154"/>
      <c r="I30" s="154"/>
      <c r="J30" s="155"/>
      <c r="K30" s="52"/>
    </row>
    <row r="31" spans="2:11" s="38" customFormat="1" ht="27.75" customHeight="1" x14ac:dyDescent="0.2">
      <c r="B31" s="51"/>
      <c r="C31" s="151" t="s">
        <v>167</v>
      </c>
      <c r="D31" s="152"/>
      <c r="E31" s="156" t="s">
        <v>171</v>
      </c>
      <c r="F31" s="157"/>
      <c r="G31" s="157"/>
      <c r="H31" s="157"/>
      <c r="I31" s="157"/>
      <c r="J31" s="158"/>
      <c r="K31" s="52"/>
    </row>
    <row r="32" spans="2:11" s="38" customFormat="1" ht="17.100000000000001" customHeight="1" x14ac:dyDescent="0.2">
      <c r="B32" s="51"/>
      <c r="C32" s="151" t="s">
        <v>168</v>
      </c>
      <c r="D32" s="152"/>
      <c r="E32" s="153" t="s">
        <v>172</v>
      </c>
      <c r="F32" s="154"/>
      <c r="G32" s="154"/>
      <c r="H32" s="154"/>
      <c r="I32" s="154"/>
      <c r="J32" s="155"/>
      <c r="K32" s="52"/>
    </row>
    <row r="33" spans="2:11" s="38" customFormat="1" ht="17.100000000000001" customHeight="1" x14ac:dyDescent="0.2">
      <c r="B33" s="51"/>
      <c r="C33" s="151" t="s">
        <v>169</v>
      </c>
      <c r="D33" s="152"/>
      <c r="E33" s="153" t="s">
        <v>191</v>
      </c>
      <c r="F33" s="154"/>
      <c r="G33" s="154"/>
      <c r="H33" s="154"/>
      <c r="I33" s="154"/>
      <c r="J33" s="155"/>
      <c r="K33" s="52"/>
    </row>
    <row r="34" spans="2:11" s="38" customFormat="1" ht="17.100000000000001" customHeight="1" x14ac:dyDescent="0.2">
      <c r="B34" s="51"/>
      <c r="C34" s="151" t="s">
        <v>193</v>
      </c>
      <c r="D34" s="152"/>
      <c r="E34" s="153" t="s">
        <v>192</v>
      </c>
      <c r="F34" s="154"/>
      <c r="G34" s="154"/>
      <c r="H34" s="154"/>
      <c r="I34" s="154"/>
      <c r="J34" s="155"/>
      <c r="K34" s="52"/>
    </row>
    <row r="35" spans="2:11" s="38" customFormat="1" ht="17.100000000000001" customHeight="1" x14ac:dyDescent="0.2">
      <c r="B35" s="51"/>
      <c r="C35" s="151" t="s">
        <v>1</v>
      </c>
      <c r="D35" s="152"/>
      <c r="E35" s="153" t="s">
        <v>220</v>
      </c>
      <c r="F35" s="154"/>
      <c r="G35" s="154"/>
      <c r="H35" s="154"/>
      <c r="I35" s="154"/>
      <c r="J35" s="155"/>
      <c r="K35" s="52"/>
    </row>
    <row r="36" spans="2:11" s="38" customFormat="1" ht="17.100000000000001" customHeight="1" x14ac:dyDescent="0.2">
      <c r="B36" s="51"/>
      <c r="C36" s="151" t="s">
        <v>210</v>
      </c>
      <c r="D36" s="152"/>
      <c r="E36" s="153" t="s">
        <v>214</v>
      </c>
      <c r="F36" s="154"/>
      <c r="G36" s="154"/>
      <c r="H36" s="154"/>
      <c r="I36" s="154"/>
      <c r="J36" s="155"/>
      <c r="K36" s="52"/>
    </row>
    <row r="37" spans="2:11" x14ac:dyDescent="0.2">
      <c r="B37" s="44"/>
      <c r="C37" s="46"/>
      <c r="D37" s="46"/>
      <c r="E37" s="46"/>
      <c r="F37" s="46"/>
      <c r="G37" s="46"/>
      <c r="H37" s="46"/>
      <c r="I37" s="47"/>
      <c r="J37" s="46"/>
      <c r="K37" s="48"/>
    </row>
    <row r="38" spans="2:11" x14ac:dyDescent="0.2">
      <c r="B38" s="44"/>
      <c r="C38" s="46"/>
      <c r="D38" s="46"/>
      <c r="E38" s="46"/>
      <c r="F38" s="46"/>
      <c r="G38" s="46"/>
      <c r="H38" s="46"/>
      <c r="I38" s="47"/>
      <c r="J38" s="46"/>
      <c r="K38" s="48"/>
    </row>
    <row r="39" spans="2:11" x14ac:dyDescent="0.2">
      <c r="B39" s="44"/>
      <c r="C39" s="49" t="s">
        <v>173</v>
      </c>
      <c r="D39" s="46"/>
      <c r="E39" s="46"/>
      <c r="F39" s="46"/>
      <c r="G39" s="46"/>
      <c r="H39" s="46"/>
      <c r="I39" s="47"/>
      <c r="J39" s="46"/>
      <c r="K39" s="48"/>
    </row>
    <row r="40" spans="2:11" x14ac:dyDescent="0.2">
      <c r="B40" s="44"/>
      <c r="C40" s="46"/>
      <c r="D40" s="46"/>
      <c r="E40" s="46"/>
      <c r="F40" s="46"/>
      <c r="G40" s="46"/>
      <c r="H40" s="46"/>
      <c r="I40" s="47"/>
      <c r="J40" s="46"/>
      <c r="K40" s="48"/>
    </row>
    <row r="41" spans="2:11" x14ac:dyDescent="0.2">
      <c r="B41" s="44"/>
      <c r="C41" s="46" t="s">
        <v>174</v>
      </c>
      <c r="D41" s="46"/>
      <c r="E41" s="46"/>
      <c r="F41" s="46"/>
      <c r="G41" s="46"/>
      <c r="H41" s="46"/>
      <c r="I41" s="47"/>
      <c r="J41" s="46"/>
      <c r="K41" s="48"/>
    </row>
    <row r="42" spans="2:11" x14ac:dyDescent="0.2">
      <c r="B42" s="44"/>
      <c r="C42" s="46"/>
      <c r="D42" s="46"/>
      <c r="E42" s="46"/>
      <c r="F42" s="46"/>
      <c r="G42" s="46"/>
      <c r="H42" s="46"/>
      <c r="I42" s="47"/>
      <c r="J42" s="46"/>
      <c r="K42" s="48"/>
    </row>
    <row r="43" spans="2:11" ht="34.35" customHeight="1" x14ac:dyDescent="0.2">
      <c r="B43" s="44"/>
      <c r="C43" s="32" t="s">
        <v>103</v>
      </c>
      <c r="D43" s="31" t="s">
        <v>78</v>
      </c>
      <c r="E43" s="31" t="s">
        <v>79</v>
      </c>
      <c r="F43" s="32" t="s">
        <v>92</v>
      </c>
      <c r="G43" s="32" t="s">
        <v>93</v>
      </c>
      <c r="H43" s="32" t="s">
        <v>158</v>
      </c>
      <c r="I43" s="35" t="s">
        <v>102</v>
      </c>
      <c r="J43" s="31" t="s">
        <v>104</v>
      </c>
      <c r="K43" s="48"/>
    </row>
    <row r="44" spans="2:11" s="38" customFormat="1" ht="34.35" customHeight="1" x14ac:dyDescent="0.2">
      <c r="B44" s="51"/>
      <c r="C44" s="33" t="s">
        <v>60</v>
      </c>
      <c r="D44" s="30" t="s">
        <v>249</v>
      </c>
      <c r="E44" s="30" t="s">
        <v>80</v>
      </c>
      <c r="F44" s="33" t="s">
        <v>94</v>
      </c>
      <c r="G44" s="33" t="s">
        <v>94</v>
      </c>
      <c r="H44" s="127" t="s">
        <v>262</v>
      </c>
      <c r="I44" s="141">
        <v>44095</v>
      </c>
      <c r="J44" s="128" t="s">
        <v>233</v>
      </c>
      <c r="K44" s="52"/>
    </row>
    <row r="45" spans="2:11" s="38" customFormat="1" ht="34.35" customHeight="1" x14ac:dyDescent="0.2">
      <c r="B45" s="51"/>
      <c r="C45" s="33" t="s">
        <v>61</v>
      </c>
      <c r="D45" s="30" t="s">
        <v>50</v>
      </c>
      <c r="E45" s="30" t="s">
        <v>81</v>
      </c>
      <c r="F45" s="33" t="s">
        <v>94</v>
      </c>
      <c r="G45" s="33" t="s">
        <v>94</v>
      </c>
      <c r="H45" s="127" t="s">
        <v>262</v>
      </c>
      <c r="I45" s="141">
        <v>44095</v>
      </c>
      <c r="J45" s="128" t="s">
        <v>233</v>
      </c>
      <c r="K45" s="52"/>
    </row>
    <row r="46" spans="2:11" s="38" customFormat="1" ht="34.35" customHeight="1" x14ac:dyDescent="0.2">
      <c r="B46" s="51"/>
      <c r="C46" s="33" t="s">
        <v>62</v>
      </c>
      <c r="D46" s="30" t="s">
        <v>51</v>
      </c>
      <c r="E46" s="30" t="s">
        <v>179</v>
      </c>
      <c r="F46" s="33" t="s">
        <v>94</v>
      </c>
      <c r="G46" s="33" t="s">
        <v>94</v>
      </c>
      <c r="H46" s="127" t="s">
        <v>276</v>
      </c>
      <c r="I46" s="141">
        <v>44095</v>
      </c>
      <c r="J46" s="128" t="s">
        <v>233</v>
      </c>
      <c r="K46" s="52"/>
    </row>
    <row r="47" spans="2:11" s="38" customFormat="1" ht="34.35" customHeight="1" x14ac:dyDescent="0.2">
      <c r="B47" s="51"/>
      <c r="C47" s="33" t="s">
        <v>64</v>
      </c>
      <c r="D47" s="30" t="s">
        <v>52</v>
      </c>
      <c r="E47" s="30" t="s">
        <v>82</v>
      </c>
      <c r="F47" s="33" t="s">
        <v>95</v>
      </c>
      <c r="G47" s="33" t="s">
        <v>95</v>
      </c>
      <c r="H47" s="127" t="s">
        <v>250</v>
      </c>
      <c r="I47" s="141">
        <v>44095</v>
      </c>
      <c r="J47" s="128" t="str">
        <f>"Excludes "&amp;TEXT(Data!M131/Data!N131,"0%")&amp;" of data without status"</f>
        <v>Excludes 13% of data without status</v>
      </c>
      <c r="K47" s="52"/>
    </row>
    <row r="48" spans="2:11" s="38" customFormat="1" ht="34.35" customHeight="1" x14ac:dyDescent="0.2">
      <c r="B48" s="51"/>
      <c r="C48" s="34" t="s">
        <v>66</v>
      </c>
      <c r="D48" s="30" t="s">
        <v>119</v>
      </c>
      <c r="E48" s="30" t="s">
        <v>180</v>
      </c>
      <c r="F48" s="33" t="s">
        <v>95</v>
      </c>
      <c r="G48" s="33" t="s">
        <v>95</v>
      </c>
      <c r="H48" s="127" t="s">
        <v>250</v>
      </c>
      <c r="I48" s="141">
        <v>44095</v>
      </c>
      <c r="J48" s="128" t="str">
        <f>"Excludes "&amp;TEXT(Data!M164/Data!N164,"0%")&amp;" of data without status"</f>
        <v>Excludes 10% of data without status</v>
      </c>
      <c r="K48" s="52"/>
    </row>
    <row r="49" spans="2:11" s="38" customFormat="1" ht="34.35" customHeight="1" x14ac:dyDescent="0.2">
      <c r="B49" s="51"/>
      <c r="C49" s="33" t="s">
        <v>68</v>
      </c>
      <c r="D49" s="30" t="s">
        <v>53</v>
      </c>
      <c r="E49" s="30" t="s">
        <v>83</v>
      </c>
      <c r="F49" s="33" t="s">
        <v>94</v>
      </c>
      <c r="G49" s="33" t="s">
        <v>94</v>
      </c>
      <c r="H49" s="127" t="s">
        <v>262</v>
      </c>
      <c r="I49" s="141">
        <v>44095</v>
      </c>
      <c r="J49" s="128" t="s">
        <v>233</v>
      </c>
      <c r="K49" s="52"/>
    </row>
    <row r="50" spans="2:11" s="38" customFormat="1" ht="34.35" customHeight="1" x14ac:dyDescent="0.2">
      <c r="B50" s="51"/>
      <c r="C50" s="34" t="s">
        <v>63</v>
      </c>
      <c r="D50" s="30" t="s">
        <v>246</v>
      </c>
      <c r="E50" s="30" t="s">
        <v>217</v>
      </c>
      <c r="F50" s="33" t="s">
        <v>94</v>
      </c>
      <c r="G50" s="33" t="s">
        <v>261</v>
      </c>
      <c r="H50" s="127" t="s">
        <v>262</v>
      </c>
      <c r="I50" s="141">
        <v>44095</v>
      </c>
      <c r="J50" s="128" t="s">
        <v>236</v>
      </c>
      <c r="K50" s="52"/>
    </row>
    <row r="51" spans="2:11" s="38" customFormat="1" ht="34.35" customHeight="1" x14ac:dyDescent="0.2">
      <c r="B51" s="51"/>
      <c r="C51" s="33" t="s">
        <v>65</v>
      </c>
      <c r="D51" s="30" t="s">
        <v>54</v>
      </c>
      <c r="E51" s="30" t="s">
        <v>84</v>
      </c>
      <c r="F51" s="33" t="s">
        <v>94</v>
      </c>
      <c r="G51" s="33" t="s">
        <v>94</v>
      </c>
      <c r="H51" s="127" t="s">
        <v>277</v>
      </c>
      <c r="I51" s="141">
        <v>44095</v>
      </c>
      <c r="J51" s="128" t="s">
        <v>233</v>
      </c>
      <c r="K51" s="52"/>
    </row>
    <row r="52" spans="2:11" s="38" customFormat="1" ht="34.35" customHeight="1" x14ac:dyDescent="0.2">
      <c r="B52" s="51"/>
      <c r="C52" s="34" t="s">
        <v>67</v>
      </c>
      <c r="D52" s="30" t="s">
        <v>55</v>
      </c>
      <c r="E52" s="30" t="s">
        <v>234</v>
      </c>
      <c r="F52" s="33" t="s">
        <v>94</v>
      </c>
      <c r="G52" s="33" t="s">
        <v>94</v>
      </c>
      <c r="H52" s="127" t="s">
        <v>262</v>
      </c>
      <c r="I52" s="141">
        <v>44095</v>
      </c>
      <c r="J52" s="128" t="s">
        <v>233</v>
      </c>
      <c r="K52" s="52"/>
    </row>
    <row r="53" spans="2:11" s="38" customFormat="1" ht="34.35" customHeight="1" x14ac:dyDescent="0.2">
      <c r="B53" s="51"/>
      <c r="C53" s="33" t="s">
        <v>69</v>
      </c>
      <c r="D53" s="30" t="s">
        <v>56</v>
      </c>
      <c r="E53" s="30" t="s">
        <v>244</v>
      </c>
      <c r="F53" s="33" t="s">
        <v>322</v>
      </c>
      <c r="G53" s="33" t="s">
        <v>96</v>
      </c>
      <c r="H53" s="127" t="s">
        <v>264</v>
      </c>
      <c r="I53" s="141">
        <v>44095</v>
      </c>
      <c r="J53" s="128"/>
      <c r="K53" s="52"/>
    </row>
    <row r="54" spans="2:11" s="38" customFormat="1" ht="34.35" customHeight="1" x14ac:dyDescent="0.2">
      <c r="B54" s="51"/>
      <c r="C54" s="34" t="s">
        <v>70</v>
      </c>
      <c r="D54" s="30" t="s">
        <v>125</v>
      </c>
      <c r="E54" s="30" t="s">
        <v>126</v>
      </c>
      <c r="F54" s="33" t="s">
        <v>97</v>
      </c>
      <c r="G54" s="33" t="s">
        <v>98</v>
      </c>
      <c r="H54" s="127" t="s">
        <v>286</v>
      </c>
      <c r="I54" s="141">
        <v>44096</v>
      </c>
      <c r="J54" s="128" t="s">
        <v>215</v>
      </c>
      <c r="K54" s="52"/>
    </row>
    <row r="55" spans="2:11" s="38" customFormat="1" ht="34.35" customHeight="1" x14ac:dyDescent="0.2">
      <c r="B55" s="51"/>
      <c r="C55" s="33" t="s">
        <v>72</v>
      </c>
      <c r="D55" s="30" t="s">
        <v>256</v>
      </c>
      <c r="E55" s="30" t="s">
        <v>122</v>
      </c>
      <c r="F55" s="33" t="s">
        <v>97</v>
      </c>
      <c r="G55" s="33" t="s">
        <v>97</v>
      </c>
      <c r="H55" s="127" t="s">
        <v>242</v>
      </c>
      <c r="I55" s="141">
        <v>43719</v>
      </c>
      <c r="J55" s="128" t="s">
        <v>287</v>
      </c>
      <c r="K55" s="52"/>
    </row>
    <row r="56" spans="2:11" s="38" customFormat="1" ht="34.35" customHeight="1" x14ac:dyDescent="0.2">
      <c r="B56" s="51"/>
      <c r="C56" s="34" t="s">
        <v>73</v>
      </c>
      <c r="D56" s="30" t="s">
        <v>293</v>
      </c>
      <c r="E56" s="30" t="s">
        <v>121</v>
      </c>
      <c r="F56" s="33" t="s">
        <v>96</v>
      </c>
      <c r="G56" s="33" t="s">
        <v>96</v>
      </c>
      <c r="H56" s="127" t="s">
        <v>264</v>
      </c>
      <c r="I56" s="141">
        <v>44095</v>
      </c>
      <c r="J56" s="128" t="s">
        <v>292</v>
      </c>
      <c r="K56" s="52"/>
    </row>
    <row r="57" spans="2:11" s="38" customFormat="1" ht="72" x14ac:dyDescent="0.2">
      <c r="B57" s="51"/>
      <c r="C57" s="33" t="s">
        <v>74</v>
      </c>
      <c r="D57" s="30" t="s">
        <v>57</v>
      </c>
      <c r="E57" s="30" t="s">
        <v>85</v>
      </c>
      <c r="F57" s="33" t="s">
        <v>99</v>
      </c>
      <c r="G57" s="33" t="s">
        <v>99</v>
      </c>
      <c r="H57" s="127" t="s">
        <v>262</v>
      </c>
      <c r="I57" s="141">
        <v>44417</v>
      </c>
      <c r="J57" s="128" t="s">
        <v>299</v>
      </c>
      <c r="K57" s="52"/>
    </row>
    <row r="58" spans="2:11" s="38" customFormat="1" ht="34.35" customHeight="1" x14ac:dyDescent="0.2">
      <c r="B58" s="51"/>
      <c r="C58" s="33" t="s">
        <v>71</v>
      </c>
      <c r="D58" s="30" t="s">
        <v>58</v>
      </c>
      <c r="E58" s="30" t="s">
        <v>127</v>
      </c>
      <c r="F58" s="33" t="s">
        <v>99</v>
      </c>
      <c r="G58" s="33" t="s">
        <v>99</v>
      </c>
      <c r="H58" s="127" t="s">
        <v>262</v>
      </c>
      <c r="I58" s="141">
        <v>44417</v>
      </c>
      <c r="J58" s="128"/>
      <c r="K58" s="52"/>
    </row>
    <row r="59" spans="2:11" s="38" customFormat="1" ht="34.35" customHeight="1" x14ac:dyDescent="0.2">
      <c r="B59" s="51"/>
      <c r="C59" s="33" t="s">
        <v>75</v>
      </c>
      <c r="D59" s="30" t="s">
        <v>59</v>
      </c>
      <c r="E59" s="30" t="s">
        <v>128</v>
      </c>
      <c r="F59" s="33" t="s">
        <v>99</v>
      </c>
      <c r="G59" s="33" t="s">
        <v>99</v>
      </c>
      <c r="H59" s="127" t="s">
        <v>262</v>
      </c>
      <c r="I59" s="141">
        <v>44417</v>
      </c>
      <c r="J59" s="128"/>
      <c r="K59" s="52"/>
    </row>
    <row r="60" spans="2:11" s="38" customFormat="1" ht="34.35" customHeight="1" x14ac:dyDescent="0.2">
      <c r="B60" s="51"/>
      <c r="C60" s="34" t="s">
        <v>76</v>
      </c>
      <c r="D60" s="30" t="s">
        <v>181</v>
      </c>
      <c r="E60" s="30" t="s">
        <v>176</v>
      </c>
      <c r="F60" s="33" t="s">
        <v>99</v>
      </c>
      <c r="G60" s="33" t="s">
        <v>99</v>
      </c>
      <c r="H60" s="127" t="s">
        <v>262</v>
      </c>
      <c r="I60" s="141">
        <v>44417</v>
      </c>
      <c r="J60" s="128"/>
      <c r="K60" s="52"/>
    </row>
    <row r="61" spans="2:11" s="38" customFormat="1" ht="34.35" customHeight="1" x14ac:dyDescent="0.2">
      <c r="B61" s="51"/>
      <c r="C61" s="33" t="s">
        <v>77</v>
      </c>
      <c r="D61" s="30" t="s">
        <v>177</v>
      </c>
      <c r="E61" s="30" t="s">
        <v>178</v>
      </c>
      <c r="F61" s="33" t="s">
        <v>99</v>
      </c>
      <c r="G61" s="33" t="s">
        <v>99</v>
      </c>
      <c r="H61" s="127" t="s">
        <v>262</v>
      </c>
      <c r="I61" s="141">
        <v>44417</v>
      </c>
      <c r="J61" s="128"/>
      <c r="K61" s="52"/>
    </row>
    <row r="62" spans="2:11" ht="13.5" thickBot="1" x14ac:dyDescent="0.25">
      <c r="B62" s="53"/>
      <c r="C62" s="54"/>
      <c r="D62" s="54"/>
      <c r="E62" s="54"/>
      <c r="F62" s="54"/>
      <c r="G62" s="54"/>
      <c r="H62" s="54"/>
      <c r="I62" s="55"/>
      <c r="J62" s="54"/>
      <c r="K62" s="56"/>
    </row>
  </sheetData>
  <mergeCells count="19">
    <mergeCell ref="C21:J21"/>
    <mergeCell ref="C33:D33"/>
    <mergeCell ref="C28:D28"/>
    <mergeCell ref="C29:D29"/>
    <mergeCell ref="E28:J28"/>
    <mergeCell ref="E29:J29"/>
    <mergeCell ref="C34:D34"/>
    <mergeCell ref="C35:D35"/>
    <mergeCell ref="C36:D36"/>
    <mergeCell ref="E30:J30"/>
    <mergeCell ref="E35:J35"/>
    <mergeCell ref="E36:J36"/>
    <mergeCell ref="E34:J34"/>
    <mergeCell ref="C31:D31"/>
    <mergeCell ref="C32:D32"/>
    <mergeCell ref="C30:D30"/>
    <mergeCell ref="E31:J31"/>
    <mergeCell ref="E32:J32"/>
    <mergeCell ref="E33:J33"/>
  </mergeCells>
  <hyperlinks>
    <hyperlink ref="C29" location="Definitions!A4" display="Definitions" xr:uid="{00000000-0004-0000-0000-000000000000}"/>
    <hyperlink ref="C31" location="Summary!A4" display="Summary" xr:uid="{00000000-0004-0000-0000-000001000000}"/>
    <hyperlink ref="C32" location="'Result by DHB'!D3" display="Result by DHB" xr:uid="{00000000-0004-0000-0000-000002000000}"/>
    <hyperlink ref="C33" location="'DHB Result by Indicator'!D3" display="DHB Result by Indicator" xr:uid="{00000000-0004-0000-0000-000003000000}"/>
    <hyperlink ref="C30" location="Data!B9" display="Data" xr:uid="{00000000-0004-0000-0000-000004000000}"/>
    <hyperlink ref="C31:D31" location="Summary!A5" display="Summary" xr:uid="{00000000-0004-0000-0000-000005000000}"/>
    <hyperlink ref="C34" location="'DHB Result by Indicator'!D3" display="DHB Result by Indicator" xr:uid="{00000000-0004-0000-0000-000006000000}"/>
    <hyperlink ref="C34:D34" location="Māori!D3" display="Māori" xr:uid="{00000000-0004-0000-0000-000007000000}"/>
    <hyperlink ref="C35" location="'DHB Result by Indicator'!D3" display="DHB Result by Indicator" xr:uid="{00000000-0004-0000-0000-000008000000}"/>
    <hyperlink ref="C35:D35" location="'Pacific Peoples'!D3" display="Pacific Peoples" xr:uid="{00000000-0004-0000-0000-000009000000}"/>
    <hyperlink ref="C36" location="'DHB Result by Indicator'!D3" display="DHB Result by Indicator" xr:uid="{00000000-0004-0000-0000-00000A000000}"/>
    <hyperlink ref="C36:D36"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4:C47 C48:C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2" x14ac:dyDescent="0.2"/>
  <cols>
    <col min="1" max="1" width="3.42578125" style="1" customWidth="1"/>
    <col min="2" max="8" width="29.42578125" style="1" customWidth="1"/>
    <col min="9" max="16384" width="8.85546875" style="1"/>
  </cols>
  <sheetData>
    <row r="1" spans="1:8" ht="15.75" x14ac:dyDescent="0.25">
      <c r="A1" s="23" t="s">
        <v>112</v>
      </c>
      <c r="C1" s="39" t="s">
        <v>170</v>
      </c>
    </row>
    <row r="4" spans="1:8" x14ac:dyDescent="0.2">
      <c r="A4" s="15" t="s">
        <v>111</v>
      </c>
      <c r="B4" s="15" t="s">
        <v>78</v>
      </c>
      <c r="C4" s="15" t="s">
        <v>131</v>
      </c>
      <c r="D4" s="15" t="s">
        <v>108</v>
      </c>
      <c r="E4" s="15" t="s">
        <v>109</v>
      </c>
      <c r="F4" s="15" t="s">
        <v>110</v>
      </c>
      <c r="G4" s="15" t="s">
        <v>253</v>
      </c>
      <c r="H4" s="15" t="s">
        <v>154</v>
      </c>
    </row>
    <row r="5" spans="1:8" ht="60" x14ac:dyDescent="0.2">
      <c r="A5" s="28" t="str">
        <f>Notes!C44</f>
        <v>01</v>
      </c>
      <c r="B5" s="28" t="str">
        <f>Notes!D44</f>
        <v>Infants receive a referral to a WCTO provider by 28 days of age</v>
      </c>
      <c r="C5" s="147" t="s">
        <v>132</v>
      </c>
      <c r="D5" s="147" t="s">
        <v>146</v>
      </c>
      <c r="E5" s="147" t="s">
        <v>225</v>
      </c>
      <c r="F5" s="147" t="s">
        <v>226</v>
      </c>
      <c r="G5" s="147" t="s">
        <v>216</v>
      </c>
      <c r="H5" s="147" t="s">
        <v>279</v>
      </c>
    </row>
    <row r="6" spans="1:8" ht="60" x14ac:dyDescent="0.2">
      <c r="A6" s="28" t="str">
        <f>Notes!C45</f>
        <v>02</v>
      </c>
      <c r="B6" s="28" t="str">
        <f>Notes!D45</f>
        <v>Infants receive WCTO core contact 1 before 50 days of age</v>
      </c>
      <c r="C6" s="147" t="s">
        <v>133</v>
      </c>
      <c r="D6" s="147" t="s">
        <v>147</v>
      </c>
      <c r="E6" s="147" t="s">
        <v>227</v>
      </c>
      <c r="F6" s="147" t="s">
        <v>228</v>
      </c>
      <c r="G6" s="147" t="s">
        <v>216</v>
      </c>
      <c r="H6" s="147" t="s">
        <v>279</v>
      </c>
    </row>
    <row r="7" spans="1:8" ht="84" x14ac:dyDescent="0.2">
      <c r="A7" s="28" t="str">
        <f>Notes!C46</f>
        <v>03</v>
      </c>
      <c r="B7" s="28" t="str">
        <f>Notes!D46</f>
        <v>Infants receive all WCTO core contacts in their first year of life</v>
      </c>
      <c r="C7" s="147" t="s">
        <v>254</v>
      </c>
      <c r="D7" s="147" t="s">
        <v>145</v>
      </c>
      <c r="E7" s="147" t="s">
        <v>284</v>
      </c>
      <c r="F7" s="147" t="s">
        <v>283</v>
      </c>
      <c r="G7" s="147" t="s">
        <v>216</v>
      </c>
      <c r="H7" s="147" t="s">
        <v>321</v>
      </c>
    </row>
    <row r="8" spans="1:8" ht="60" x14ac:dyDescent="0.2">
      <c r="A8" s="28" t="str">
        <f>Notes!C47</f>
        <v>04</v>
      </c>
      <c r="B8" s="28" t="str">
        <f>Notes!D47</f>
        <v>Infants are exclusively or fully breastfed at two weeks</v>
      </c>
      <c r="C8" s="147" t="s">
        <v>137</v>
      </c>
      <c r="D8" s="147" t="s">
        <v>117</v>
      </c>
      <c r="E8" s="147" t="s">
        <v>230</v>
      </c>
      <c r="F8" s="147" t="s">
        <v>231</v>
      </c>
      <c r="G8" s="147" t="s">
        <v>255</v>
      </c>
      <c r="H8" s="147" t="s">
        <v>269</v>
      </c>
    </row>
    <row r="9" spans="1:8" ht="60" x14ac:dyDescent="0.2">
      <c r="A9" s="28" t="str">
        <f>Notes!C48</f>
        <v>05</v>
      </c>
      <c r="B9" s="28" t="str">
        <f>Notes!D48</f>
        <v>Infants are exclusively or fully breastfed at discharge from LMC</v>
      </c>
      <c r="C9" s="147" t="s">
        <v>137</v>
      </c>
      <c r="D9" s="147" t="s">
        <v>156</v>
      </c>
      <c r="E9" s="147" t="s">
        <v>229</v>
      </c>
      <c r="F9" s="147" t="s">
        <v>231</v>
      </c>
      <c r="G9" s="147" t="s">
        <v>255</v>
      </c>
      <c r="H9" s="147" t="s">
        <v>269</v>
      </c>
    </row>
    <row r="10" spans="1:8" ht="60" x14ac:dyDescent="0.2">
      <c r="A10" s="28" t="str">
        <f>Notes!C49</f>
        <v>06</v>
      </c>
      <c r="B10" s="28" t="str">
        <f>Notes!D49</f>
        <v>Infants are exclusively or fully breastfed at three months</v>
      </c>
      <c r="C10" s="147" t="s">
        <v>137</v>
      </c>
      <c r="D10" s="147" t="s">
        <v>148</v>
      </c>
      <c r="E10" s="147" t="s">
        <v>196</v>
      </c>
      <c r="F10" s="147" t="s">
        <v>200</v>
      </c>
      <c r="G10" s="147" t="s">
        <v>216</v>
      </c>
      <c r="H10" s="147" t="s">
        <v>279</v>
      </c>
    </row>
    <row r="11" spans="1:8" ht="60" x14ac:dyDescent="0.2">
      <c r="A11" s="28" t="str">
        <f>Notes!C50</f>
        <v>07</v>
      </c>
      <c r="B11" s="28" t="str">
        <f>Notes!D50</f>
        <v>Babies who live in a smokefree household at WCTO 1st Core Contact</v>
      </c>
      <c r="C11" s="147" t="s">
        <v>218</v>
      </c>
      <c r="D11" s="147" t="s">
        <v>219</v>
      </c>
      <c r="E11" s="147" t="s">
        <v>247</v>
      </c>
      <c r="F11" s="147" t="s">
        <v>248</v>
      </c>
      <c r="G11" s="147" t="s">
        <v>235</v>
      </c>
      <c r="H11" s="147" t="s">
        <v>280</v>
      </c>
    </row>
    <row r="12" spans="1:8" ht="60" x14ac:dyDescent="0.2">
      <c r="A12" s="28" t="str">
        <f>Notes!C51</f>
        <v>08</v>
      </c>
      <c r="B12" s="28" t="str">
        <f>Notes!D51</f>
        <v>All women are screened for family violence at least three times during baby’s first year of life</v>
      </c>
      <c r="C12" s="147" t="s">
        <v>139</v>
      </c>
      <c r="D12" s="147" t="s">
        <v>149</v>
      </c>
      <c r="E12" s="147" t="s">
        <v>281</v>
      </c>
      <c r="F12" s="147" t="s">
        <v>282</v>
      </c>
      <c r="G12" s="147" t="s">
        <v>216</v>
      </c>
      <c r="H12" s="147" t="s">
        <v>285</v>
      </c>
    </row>
    <row r="13" spans="1:8" ht="60" x14ac:dyDescent="0.2">
      <c r="A13" s="28" t="str">
        <f>Notes!C52</f>
        <v>09</v>
      </c>
      <c r="B13" s="28" t="str">
        <f>Notes!D52</f>
        <v>All families are provided SUDI prevention information at a WCTO core contact before 50 days of age</v>
      </c>
      <c r="C13" s="147" t="s">
        <v>140</v>
      </c>
      <c r="D13" s="147" t="s">
        <v>150</v>
      </c>
      <c r="E13" s="147" t="s">
        <v>232</v>
      </c>
      <c r="F13" s="147" t="s">
        <v>259</v>
      </c>
      <c r="G13" s="147" t="s">
        <v>216</v>
      </c>
      <c r="H13" s="147" t="s">
        <v>279</v>
      </c>
    </row>
    <row r="14" spans="1:8" ht="84" x14ac:dyDescent="0.2">
      <c r="A14" s="28" t="str">
        <f>Notes!C53</f>
        <v>10</v>
      </c>
      <c r="B14" s="28" t="str">
        <f>Notes!D53</f>
        <v>Newborns are enrolled with a general practice by three months</v>
      </c>
      <c r="C14" s="147" t="s">
        <v>134</v>
      </c>
      <c r="D14" s="147" t="s">
        <v>241</v>
      </c>
      <c r="E14" s="147" t="s">
        <v>294</v>
      </c>
      <c r="F14" s="147" t="s">
        <v>295</v>
      </c>
      <c r="G14" s="147" t="s">
        <v>240</v>
      </c>
      <c r="H14" s="147" t="s">
        <v>265</v>
      </c>
    </row>
    <row r="15" spans="1:8" ht="60" x14ac:dyDescent="0.2">
      <c r="A15" s="28" t="str">
        <f>Notes!C54</f>
        <v>11</v>
      </c>
      <c r="B15" s="28" t="str">
        <f>Notes!D54</f>
        <v>Children aged 0-4 years are enrolled with the Community Oral Health Service</v>
      </c>
      <c r="C15" s="147" t="s">
        <v>135</v>
      </c>
      <c r="D15" s="147" t="s">
        <v>124</v>
      </c>
      <c r="E15" s="147" t="s">
        <v>288</v>
      </c>
      <c r="F15" s="147" t="s">
        <v>205</v>
      </c>
      <c r="G15" s="147" t="s">
        <v>245</v>
      </c>
      <c r="H15" s="147" t="s">
        <v>289</v>
      </c>
    </row>
    <row r="16" spans="1:8" ht="48" x14ac:dyDescent="0.2">
      <c r="A16" s="28" t="str">
        <f>Notes!C55</f>
        <v>12</v>
      </c>
      <c r="B16" s="28" t="str">
        <f>Notes!D55</f>
        <v>Average number of decayed, missing and filled teeth in five-year-old children with caries are reduced</v>
      </c>
      <c r="C16" s="147" t="s">
        <v>136</v>
      </c>
      <c r="D16" s="147" t="s">
        <v>123</v>
      </c>
      <c r="E16" s="147" t="s">
        <v>243</v>
      </c>
      <c r="F16" s="147" t="s">
        <v>243</v>
      </c>
      <c r="G16" s="147"/>
      <c r="H16" s="147" t="s">
        <v>290</v>
      </c>
    </row>
    <row r="17" spans="1:8" ht="72" x14ac:dyDescent="0.2">
      <c r="A17" s="28" t="str">
        <f>Notes!C56</f>
        <v>13</v>
      </c>
      <c r="B17" s="28" t="str">
        <f>Notes!D56</f>
        <v>Children are fully immunised at five years of age</v>
      </c>
      <c r="C17" s="147" t="s">
        <v>142</v>
      </c>
      <c r="D17" s="147" t="s">
        <v>291</v>
      </c>
      <c r="E17" s="147" t="s">
        <v>266</v>
      </c>
      <c r="F17" s="147" t="s">
        <v>267</v>
      </c>
      <c r="G17" s="147" t="s">
        <v>120</v>
      </c>
      <c r="H17" s="147" t="s">
        <v>268</v>
      </c>
    </row>
    <row r="18" spans="1:8" ht="48" x14ac:dyDescent="0.2">
      <c r="A18" s="28" t="str">
        <f>Notes!C57</f>
        <v>14</v>
      </c>
      <c r="B18" s="28" t="str">
        <f>Notes!D57</f>
        <v>B4SCs are started before children are 4½ years</v>
      </c>
      <c r="C18" s="147" t="s">
        <v>138</v>
      </c>
      <c r="D18" s="147" t="s">
        <v>151</v>
      </c>
      <c r="E18" s="147" t="s">
        <v>257</v>
      </c>
      <c r="F18" s="147" t="s">
        <v>201</v>
      </c>
      <c r="G18" s="147"/>
      <c r="H18" s="147" t="s">
        <v>263</v>
      </c>
    </row>
    <row r="19" spans="1:8" ht="132" x14ac:dyDescent="0.2">
      <c r="A19" s="28" t="str">
        <f>Notes!C58</f>
        <v>15</v>
      </c>
      <c r="B19" s="28" t="str">
        <f>Notes!D58</f>
        <v>Children are at a healthy weight at four years</v>
      </c>
      <c r="C19" s="147" t="s">
        <v>141</v>
      </c>
      <c r="D19" s="147" t="s">
        <v>300</v>
      </c>
      <c r="E19" s="147" t="s">
        <v>197</v>
      </c>
      <c r="F19" s="147" t="s">
        <v>202</v>
      </c>
      <c r="G19" s="147"/>
      <c r="H19" s="147" t="s">
        <v>263</v>
      </c>
    </row>
    <row r="20" spans="1:8" ht="156" x14ac:dyDescent="0.2">
      <c r="A20" s="28" t="str">
        <f>Notes!C59</f>
        <v>16</v>
      </c>
      <c r="B20" s="28" t="str">
        <f>Notes!D59</f>
        <v>Children with a BMI &gt;98th percentile are referred</v>
      </c>
      <c r="C20" s="147" t="s">
        <v>141</v>
      </c>
      <c r="D20" s="147" t="s">
        <v>301</v>
      </c>
      <c r="E20" s="147" t="s">
        <v>198</v>
      </c>
      <c r="F20" s="147" t="s">
        <v>258</v>
      </c>
      <c r="G20" s="147"/>
      <c r="H20" s="147" t="s">
        <v>263</v>
      </c>
    </row>
    <row r="21" spans="1:8" ht="48" x14ac:dyDescent="0.2">
      <c r="A21" s="28" t="str">
        <f>Notes!C60</f>
        <v>17</v>
      </c>
      <c r="B21" s="28" t="str">
        <f>Notes!D60</f>
        <v>Children's well-being and resilience is supported</v>
      </c>
      <c r="C21" s="147" t="s">
        <v>143</v>
      </c>
      <c r="D21" s="147" t="s">
        <v>152</v>
      </c>
      <c r="E21" s="147" t="s">
        <v>199</v>
      </c>
      <c r="F21" s="147" t="s">
        <v>203</v>
      </c>
      <c r="G21" s="147"/>
      <c r="H21" s="147" t="s">
        <v>263</v>
      </c>
    </row>
    <row r="22" spans="1:8" ht="48" x14ac:dyDescent="0.2">
      <c r="A22" s="28" t="str">
        <f>Notes!C61</f>
        <v>18</v>
      </c>
      <c r="B22" s="28" t="str">
        <f>Notes!D61</f>
        <v>Children are referred when there is a concern for underlying mental health problems</v>
      </c>
      <c r="C22" s="147" t="s">
        <v>144</v>
      </c>
      <c r="D22" s="147" t="s">
        <v>153</v>
      </c>
      <c r="E22" s="147" t="s">
        <v>260</v>
      </c>
      <c r="F22" s="147" t="s">
        <v>204</v>
      </c>
      <c r="G22" s="147"/>
      <c r="H22" s="147" t="s">
        <v>263</v>
      </c>
    </row>
    <row r="23" spans="1:8" hidden="1" x14ac:dyDescent="0.2"/>
    <row r="24" spans="1:8" hidden="1" x14ac:dyDescent="0.2">
      <c r="A24" s="3" t="s">
        <v>118</v>
      </c>
    </row>
    <row r="25" spans="1:8" ht="60" hidden="1" x14ac:dyDescent="0.2">
      <c r="A25" s="28" t="str">
        <f>'Result by DHB'!L3</f>
        <v>01</v>
      </c>
      <c r="B25" s="28" t="str">
        <f>VLOOKUP($A25,$A$5:$H$22,COLUMN(B$4),)</f>
        <v>Infants receive a referral to a WCTO provider by 28 days of age</v>
      </c>
      <c r="C25" s="28" t="str">
        <f t="shared" ref="C25:H25" si="0">IF(VLOOKUP($A25,$A$5:$H$22,COLUMN(C$4),)=0,"N/A",VLOOKUP($A25,$A$5:$H$22,COLUMN(C$4),))</f>
        <v>Evidence shows that referral to WCTO by 28 days results in more infants receiving all of their WCTO core contacts.</v>
      </c>
      <c r="D25" s="28" t="str">
        <f t="shared" si="0"/>
        <v>This indicator looks at the percentage of newborns who have received referrals to a WCTO provider by the time they are 28 days old.</v>
      </c>
      <c r="E25" s="28" t="str">
        <f t="shared" si="0"/>
        <v>Number of children born during the reporting period who have received WCTO referrals by the time they are 28 days old.</v>
      </c>
      <c r="F25" s="28" t="str">
        <f t="shared" si="0"/>
        <v>Number of children born during the reporting period who have received WCTO referrals in the system.</v>
      </c>
      <c r="G25" s="28" t="str">
        <f t="shared" si="0"/>
        <v>The whole WCTO data collection is going through a data quality improvement process and any reported numbers here are subject to change in future updates.</v>
      </c>
      <c r="H25" s="28" t="str">
        <f t="shared" si="0"/>
        <v>Based on WCTO data collated for the January to June 2020 period. Extraction as of 21 September 2020.</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zoomScale="130" zoomScaleNormal="130" workbookViewId="0">
      <pane xSplit="8" ySplit="4" topLeftCell="I582" activePane="bottomRight" state="frozen"/>
      <selection pane="topRight" activeCell="I1" sqref="I1"/>
      <selection pane="bottomLeft" activeCell="A5" sqref="A5"/>
      <selection pane="bottomRight"/>
    </sheetView>
  </sheetViews>
  <sheetFormatPr defaultColWidth="8.85546875" defaultRowHeight="12" x14ac:dyDescent="0.2"/>
  <cols>
    <col min="1" max="1" width="2.42578125" style="58" customWidth="1"/>
    <col min="2" max="2" width="17" style="1" customWidth="1"/>
    <col min="3" max="24" width="10" style="2" customWidth="1"/>
    <col min="25" max="44" width="10" style="1" customWidth="1"/>
    <col min="45" max="16384" width="8.85546875" style="1"/>
  </cols>
  <sheetData>
    <row r="1" spans="1:24" x14ac:dyDescent="0.2">
      <c r="A1" s="116"/>
    </row>
    <row r="2" spans="1:24" ht="15.75" x14ac:dyDescent="0.25">
      <c r="A2" s="116"/>
      <c r="B2" s="23" t="s">
        <v>188</v>
      </c>
      <c r="O2" s="39" t="s">
        <v>170</v>
      </c>
    </row>
    <row r="3" spans="1:24" x14ac:dyDescent="0.2">
      <c r="A3" s="116"/>
      <c r="B3" s="22"/>
    </row>
    <row r="4" spans="1:24" x14ac:dyDescent="0.2">
      <c r="A4" s="116"/>
      <c r="B4" s="22"/>
    </row>
    <row r="5" spans="1:24" x14ac:dyDescent="0.2">
      <c r="A5" s="116"/>
    </row>
    <row r="6" spans="1:24" ht="14.25" x14ac:dyDescent="0.2">
      <c r="A6" s="116"/>
      <c r="B6" s="5" t="s">
        <v>302</v>
      </c>
      <c r="O6" s="107" t="s">
        <v>189</v>
      </c>
      <c r="P6" s="146" t="s">
        <v>270</v>
      </c>
    </row>
    <row r="7" spans="1:24" x14ac:dyDescent="0.2">
      <c r="A7" s="116"/>
      <c r="B7" s="4"/>
      <c r="I7" s="29"/>
      <c r="J7" s="29"/>
      <c r="K7" s="29"/>
      <c r="L7" s="29"/>
      <c r="M7" s="29"/>
      <c r="N7" s="29"/>
    </row>
    <row r="8" spans="1:24" x14ac:dyDescent="0.2">
      <c r="A8" s="116"/>
      <c r="B8" s="3"/>
      <c r="C8" s="12" t="s">
        <v>27</v>
      </c>
      <c r="D8" s="12"/>
      <c r="E8" s="12"/>
      <c r="F8" s="12"/>
      <c r="G8" s="12"/>
      <c r="H8" s="12"/>
      <c r="I8" s="11" t="s">
        <v>24</v>
      </c>
      <c r="J8" s="11"/>
      <c r="K8" s="11" t="s">
        <v>0</v>
      </c>
      <c r="L8" s="11"/>
      <c r="M8" s="11" t="s">
        <v>1</v>
      </c>
      <c r="N8" s="11"/>
      <c r="O8" s="11" t="s">
        <v>26</v>
      </c>
      <c r="P8" s="11"/>
    </row>
    <row r="9" spans="1:24" s="138" customFormat="1" ht="24" x14ac:dyDescent="0.2">
      <c r="A9" s="136"/>
      <c r="B9" s="131" t="s">
        <v>42</v>
      </c>
      <c r="C9" s="129" t="s">
        <v>24</v>
      </c>
      <c r="D9" s="129" t="s">
        <v>0</v>
      </c>
      <c r="E9" s="129" t="s">
        <v>1</v>
      </c>
      <c r="F9" s="129" t="s">
        <v>222</v>
      </c>
      <c r="G9" s="129" t="s">
        <v>186</v>
      </c>
      <c r="H9" s="129" t="s">
        <v>221</v>
      </c>
      <c r="I9" s="129" t="s">
        <v>106</v>
      </c>
      <c r="J9" s="129" t="s">
        <v>107</v>
      </c>
      <c r="K9" s="129" t="s">
        <v>106</v>
      </c>
      <c r="L9" s="129" t="s">
        <v>107</v>
      </c>
      <c r="M9" s="129" t="s">
        <v>106</v>
      </c>
      <c r="N9" s="129" t="s">
        <v>107</v>
      </c>
      <c r="O9" s="129" t="s">
        <v>106</v>
      </c>
      <c r="P9" s="129" t="s">
        <v>107</v>
      </c>
      <c r="Q9" s="137"/>
      <c r="R9" s="137"/>
      <c r="S9" s="137"/>
      <c r="T9" s="137"/>
      <c r="U9" s="137"/>
      <c r="V9" s="137"/>
      <c r="W9" s="137"/>
      <c r="X9" s="137"/>
    </row>
    <row r="10" spans="1:24" x14ac:dyDescent="0.2">
      <c r="A10" s="116" t="s">
        <v>206</v>
      </c>
      <c r="B10" s="6" t="s">
        <v>4</v>
      </c>
      <c r="C10" s="13">
        <v>0.77247807017543857</v>
      </c>
      <c r="D10" s="13">
        <v>0.63793103448275867</v>
      </c>
      <c r="E10" s="13">
        <v>0.73722627737226276</v>
      </c>
      <c r="F10" s="13">
        <v>0.74626865671641796</v>
      </c>
      <c r="G10" s="13">
        <v>0.79208542713567842</v>
      </c>
      <c r="H10" s="13">
        <v>0.77870967741935482</v>
      </c>
      <c r="I10" s="143">
        <v>1409</v>
      </c>
      <c r="J10" s="143">
        <v>1824</v>
      </c>
      <c r="K10" s="143">
        <v>148</v>
      </c>
      <c r="L10" s="143">
        <v>232</v>
      </c>
      <c r="M10" s="143">
        <v>202</v>
      </c>
      <c r="N10" s="143">
        <v>274</v>
      </c>
      <c r="O10" s="143">
        <v>350</v>
      </c>
      <c r="P10" s="143">
        <v>469</v>
      </c>
    </row>
    <row r="11" spans="1:24" x14ac:dyDescent="0.2">
      <c r="A11" s="116" t="s">
        <v>207</v>
      </c>
      <c r="B11" s="6" t="s">
        <v>5</v>
      </c>
      <c r="C11" s="16">
        <v>0.79377431906614782</v>
      </c>
      <c r="D11" s="16">
        <v>0.70858895705521474</v>
      </c>
      <c r="E11" s="16">
        <v>0.82608695652173914</v>
      </c>
      <c r="F11" s="16">
        <v>0.67692307692307696</v>
      </c>
      <c r="G11" s="16">
        <v>0.83333333333333337</v>
      </c>
      <c r="H11" s="16">
        <v>0.79303482587064678</v>
      </c>
      <c r="I11" s="143">
        <v>816</v>
      </c>
      <c r="J11" s="143">
        <v>1028</v>
      </c>
      <c r="K11" s="143">
        <v>231</v>
      </c>
      <c r="L11" s="143">
        <v>326</v>
      </c>
      <c r="M11" s="143">
        <v>19</v>
      </c>
      <c r="N11" s="143">
        <v>23</v>
      </c>
      <c r="O11" s="143">
        <v>176</v>
      </c>
      <c r="P11" s="143">
        <v>260</v>
      </c>
    </row>
    <row r="12" spans="1:24" x14ac:dyDescent="0.2">
      <c r="A12" s="116" t="s">
        <v>224</v>
      </c>
      <c r="B12" s="6" t="s">
        <v>6</v>
      </c>
      <c r="C12" s="16">
        <v>0.76979116075764931</v>
      </c>
      <c r="D12" s="16">
        <v>0.67868852459016393</v>
      </c>
      <c r="E12" s="16">
        <v>0.77419354838709675</v>
      </c>
      <c r="F12" s="16">
        <v>0.73648648648648651</v>
      </c>
      <c r="G12" s="16">
        <v>0.78563283922462945</v>
      </c>
      <c r="H12" s="16">
        <v>0.76958290946083419</v>
      </c>
      <c r="I12" s="143">
        <v>1585</v>
      </c>
      <c r="J12" s="143">
        <v>2059</v>
      </c>
      <c r="K12" s="143">
        <v>207</v>
      </c>
      <c r="L12" s="143">
        <v>305</v>
      </c>
      <c r="M12" s="143">
        <v>72</v>
      </c>
      <c r="N12" s="143">
        <v>93</v>
      </c>
      <c r="O12" s="143">
        <v>109</v>
      </c>
      <c r="P12" s="143">
        <v>148</v>
      </c>
    </row>
    <row r="13" spans="1:24" x14ac:dyDescent="0.2">
      <c r="A13" s="116" t="s">
        <v>208</v>
      </c>
      <c r="B13" s="6" t="s">
        <v>7</v>
      </c>
      <c r="C13" s="16">
        <v>0.86567164179104472</v>
      </c>
      <c r="D13" s="16">
        <v>0.68292682926829273</v>
      </c>
      <c r="E13" s="16">
        <v>0.76851851851851849</v>
      </c>
      <c r="F13" s="16">
        <v>0.79729729729729726</v>
      </c>
      <c r="G13" s="16">
        <v>0.89867841409691629</v>
      </c>
      <c r="H13" s="16">
        <v>0.87655601659751037</v>
      </c>
      <c r="I13" s="143">
        <v>928</v>
      </c>
      <c r="J13" s="143">
        <v>1072</v>
      </c>
      <c r="K13" s="143">
        <v>112</v>
      </c>
      <c r="L13" s="143">
        <v>164</v>
      </c>
      <c r="M13" s="143">
        <v>83</v>
      </c>
      <c r="N13" s="143">
        <v>108</v>
      </c>
      <c r="O13" s="143">
        <v>118</v>
      </c>
      <c r="P13" s="143">
        <v>148</v>
      </c>
    </row>
    <row r="14" spans="1:24" x14ac:dyDescent="0.2">
      <c r="A14" s="116" t="s">
        <v>206</v>
      </c>
      <c r="B14" s="6" t="s">
        <v>8</v>
      </c>
      <c r="C14" s="16">
        <v>0.70909090909090911</v>
      </c>
      <c r="D14" s="16">
        <v>0.64166666666666672</v>
      </c>
      <c r="E14" s="16">
        <v>0.6744471744471745</v>
      </c>
      <c r="F14" s="16">
        <v>0.70068027210884354</v>
      </c>
      <c r="G14" s="16">
        <v>0.72370203160270885</v>
      </c>
      <c r="H14" s="16">
        <v>0.72408293460925044</v>
      </c>
      <c r="I14" s="143">
        <v>1911</v>
      </c>
      <c r="J14" s="143">
        <v>2695</v>
      </c>
      <c r="K14" s="143">
        <v>308</v>
      </c>
      <c r="L14" s="143">
        <v>480</v>
      </c>
      <c r="M14" s="143">
        <v>549</v>
      </c>
      <c r="N14" s="143">
        <v>814</v>
      </c>
      <c r="O14" s="143">
        <v>1030</v>
      </c>
      <c r="P14" s="143">
        <v>1470</v>
      </c>
    </row>
    <row r="15" spans="1:24" x14ac:dyDescent="0.2">
      <c r="A15" s="116" t="s">
        <v>208</v>
      </c>
      <c r="B15" s="6" t="s">
        <v>9</v>
      </c>
      <c r="C15" s="16">
        <v>0.70044052863436124</v>
      </c>
      <c r="D15" s="16">
        <v>0.67880794701986757</v>
      </c>
      <c r="E15" s="16">
        <v>0.57999999999999996</v>
      </c>
      <c r="F15" s="16">
        <v>0.70058139534883723</v>
      </c>
      <c r="G15" s="16">
        <v>0.71767810026385226</v>
      </c>
      <c r="H15" s="16">
        <v>0.7099841521394612</v>
      </c>
      <c r="I15" s="143">
        <v>477</v>
      </c>
      <c r="J15" s="143">
        <v>681</v>
      </c>
      <c r="K15" s="143">
        <v>205</v>
      </c>
      <c r="L15" s="143">
        <v>302</v>
      </c>
      <c r="M15" s="143">
        <v>29</v>
      </c>
      <c r="N15" s="143">
        <v>50</v>
      </c>
      <c r="O15" s="143">
        <v>241</v>
      </c>
      <c r="P15" s="143">
        <v>344</v>
      </c>
    </row>
    <row r="16" spans="1:24" x14ac:dyDescent="0.2">
      <c r="A16" s="116" t="s">
        <v>208</v>
      </c>
      <c r="B16" s="6" t="s">
        <v>105</v>
      </c>
      <c r="C16" s="16">
        <v>0.90368271954674217</v>
      </c>
      <c r="D16" s="16">
        <v>0.8883248730964467</v>
      </c>
      <c r="E16" s="16">
        <v>0.87692307692307692</v>
      </c>
      <c r="F16" s="16">
        <v>0.90579710144927539</v>
      </c>
      <c r="G16" s="16">
        <v>0.90962671905697445</v>
      </c>
      <c r="H16" s="16">
        <v>0.90639625585023398</v>
      </c>
      <c r="I16" s="143">
        <v>638</v>
      </c>
      <c r="J16" s="143">
        <v>706</v>
      </c>
      <c r="K16" s="143">
        <v>175</v>
      </c>
      <c r="L16" s="143">
        <v>197</v>
      </c>
      <c r="M16" s="143">
        <v>57</v>
      </c>
      <c r="N16" s="143">
        <v>65</v>
      </c>
      <c r="O16" s="143">
        <v>125</v>
      </c>
      <c r="P16" s="143">
        <v>138</v>
      </c>
    </row>
    <row r="17" spans="1:16" x14ac:dyDescent="0.2">
      <c r="A17" s="116" t="s">
        <v>207</v>
      </c>
      <c r="B17" s="6" t="s">
        <v>11</v>
      </c>
      <c r="C17" s="16">
        <v>0.66153846153846152</v>
      </c>
      <c r="D17" s="16">
        <v>0.60096153846153844</v>
      </c>
      <c r="E17" s="16">
        <v>0.2857142857142857</v>
      </c>
      <c r="F17" s="16">
        <v>0.68281938325991187</v>
      </c>
      <c r="G17" s="16">
        <v>0.71255060728744934</v>
      </c>
      <c r="H17" s="16">
        <v>0.6674107142857143</v>
      </c>
      <c r="I17" s="143">
        <v>301</v>
      </c>
      <c r="J17" s="143">
        <v>455</v>
      </c>
      <c r="K17" s="143">
        <v>125</v>
      </c>
      <c r="L17" s="143">
        <v>208</v>
      </c>
      <c r="M17" s="143">
        <v>2</v>
      </c>
      <c r="N17" s="143">
        <v>7</v>
      </c>
      <c r="O17" s="143">
        <v>155</v>
      </c>
      <c r="P17" s="143">
        <v>227</v>
      </c>
    </row>
    <row r="18" spans="1:16" x14ac:dyDescent="0.2">
      <c r="A18" s="116" t="s">
        <v>208</v>
      </c>
      <c r="B18" s="6" t="s">
        <v>30</v>
      </c>
      <c r="C18" s="16">
        <v>0.8813333333333333</v>
      </c>
      <c r="D18" s="16">
        <v>0.82730923694779113</v>
      </c>
      <c r="E18" s="16">
        <v>0.875</v>
      </c>
      <c r="F18" s="16">
        <v>0.85512367491166075</v>
      </c>
      <c r="G18" s="16">
        <v>0.90818363273453095</v>
      </c>
      <c r="H18" s="16">
        <v>0.88161559888579388</v>
      </c>
      <c r="I18" s="143">
        <v>661</v>
      </c>
      <c r="J18" s="143">
        <v>750</v>
      </c>
      <c r="K18" s="143">
        <v>206</v>
      </c>
      <c r="L18" s="143">
        <v>249</v>
      </c>
      <c r="M18" s="143">
        <v>28</v>
      </c>
      <c r="N18" s="143">
        <v>32</v>
      </c>
      <c r="O18" s="143">
        <v>242</v>
      </c>
      <c r="P18" s="143">
        <v>283</v>
      </c>
    </row>
    <row r="19" spans="1:16" x14ac:dyDescent="0.2">
      <c r="A19" s="116" t="s">
        <v>224</v>
      </c>
      <c r="B19" s="6" t="s">
        <v>13</v>
      </c>
      <c r="C19" s="16">
        <v>0.89495798319327735</v>
      </c>
      <c r="D19" s="16">
        <v>0.80869565217391304</v>
      </c>
      <c r="E19" s="16">
        <v>0.75</v>
      </c>
      <c r="F19" s="16">
        <v>0.88888888888888884</v>
      </c>
      <c r="G19" s="16">
        <v>0.92243767313019387</v>
      </c>
      <c r="H19" s="16">
        <v>0.89870689655172409</v>
      </c>
      <c r="I19" s="143">
        <v>426</v>
      </c>
      <c r="J19" s="143">
        <v>476</v>
      </c>
      <c r="K19" s="143">
        <v>93</v>
      </c>
      <c r="L19" s="143">
        <v>115</v>
      </c>
      <c r="M19" s="143">
        <v>9</v>
      </c>
      <c r="N19" s="143">
        <v>12</v>
      </c>
      <c r="O19" s="143">
        <v>24</v>
      </c>
      <c r="P19" s="143">
        <v>27</v>
      </c>
    </row>
    <row r="20" spans="1:16" x14ac:dyDescent="0.2">
      <c r="A20" s="116" t="s">
        <v>206</v>
      </c>
      <c r="B20" s="6" t="s">
        <v>14</v>
      </c>
      <c r="C20" s="16">
        <v>0.77131782945736438</v>
      </c>
      <c r="D20" s="16">
        <v>0.75064267352185088</v>
      </c>
      <c r="E20" s="16">
        <v>0.72</v>
      </c>
      <c r="F20" s="16">
        <v>0.78947368421052633</v>
      </c>
      <c r="G20" s="16">
        <v>0.79220779220779225</v>
      </c>
      <c r="H20" s="16">
        <v>0.77303070761014692</v>
      </c>
      <c r="I20" s="143">
        <v>597</v>
      </c>
      <c r="J20" s="143">
        <v>774</v>
      </c>
      <c r="K20" s="143">
        <v>292</v>
      </c>
      <c r="L20" s="143">
        <v>389</v>
      </c>
      <c r="M20" s="143">
        <v>18</v>
      </c>
      <c r="N20" s="143">
        <v>25</v>
      </c>
      <c r="O20" s="143">
        <v>285</v>
      </c>
      <c r="P20" s="143">
        <v>361</v>
      </c>
    </row>
    <row r="21" spans="1:16" x14ac:dyDescent="0.2">
      <c r="A21" s="116" t="s">
        <v>224</v>
      </c>
      <c r="B21" s="6" t="s">
        <v>15</v>
      </c>
      <c r="C21" s="16">
        <v>0.83091787439613529</v>
      </c>
      <c r="D21" s="16">
        <v>0.83333333333333337</v>
      </c>
      <c r="E21" s="16">
        <v>1</v>
      </c>
      <c r="F21" s="16">
        <v>0.8</v>
      </c>
      <c r="G21" s="16">
        <v>0.83050847457627119</v>
      </c>
      <c r="H21" s="16">
        <v>0.82587064676616917</v>
      </c>
      <c r="I21" s="143">
        <v>172</v>
      </c>
      <c r="J21" s="143">
        <v>207</v>
      </c>
      <c r="K21" s="143">
        <v>25</v>
      </c>
      <c r="L21" s="143">
        <v>30</v>
      </c>
      <c r="M21" s="143">
        <v>6</v>
      </c>
      <c r="N21" s="143">
        <v>6</v>
      </c>
      <c r="O21" s="143">
        <v>8</v>
      </c>
      <c r="P21" s="143">
        <v>10</v>
      </c>
    </row>
    <row r="22" spans="1:16" x14ac:dyDescent="0.2">
      <c r="A22" s="116" t="s">
        <v>224</v>
      </c>
      <c r="B22" s="6" t="s">
        <v>16</v>
      </c>
      <c r="C22" s="16">
        <v>0.7095363079615048</v>
      </c>
      <c r="D22" s="16">
        <v>0.62962962962962965</v>
      </c>
      <c r="E22" s="16">
        <v>0.59183673469387754</v>
      </c>
      <c r="F22" s="16">
        <v>0.61764705882352944</v>
      </c>
      <c r="G22" s="16">
        <v>0.72536687631027252</v>
      </c>
      <c r="H22" s="16">
        <v>0.71480804387568553</v>
      </c>
      <c r="I22" s="143">
        <v>811</v>
      </c>
      <c r="J22" s="143">
        <v>1143</v>
      </c>
      <c r="K22" s="143">
        <v>119</v>
      </c>
      <c r="L22" s="143">
        <v>189</v>
      </c>
      <c r="M22" s="143">
        <v>29</v>
      </c>
      <c r="N22" s="143">
        <v>49</v>
      </c>
      <c r="O22" s="143">
        <v>63</v>
      </c>
      <c r="P22" s="143">
        <v>102</v>
      </c>
    </row>
    <row r="23" spans="1:16" x14ac:dyDescent="0.2">
      <c r="A23" s="116" t="s">
        <v>207</v>
      </c>
      <c r="B23" s="6" t="s">
        <v>17</v>
      </c>
      <c r="C23" s="16">
        <v>0.81081081081081086</v>
      </c>
      <c r="D23" s="16">
        <v>0.74358974358974361</v>
      </c>
      <c r="E23" s="16">
        <v>0.91666666666666663</v>
      </c>
      <c r="F23" s="16">
        <v>0.76923076923076927</v>
      </c>
      <c r="G23" s="16">
        <v>0.91262135922330101</v>
      </c>
      <c r="H23" s="16">
        <v>0.80566801619433204</v>
      </c>
      <c r="I23" s="143">
        <v>210</v>
      </c>
      <c r="J23" s="143">
        <v>259</v>
      </c>
      <c r="K23" s="143">
        <v>116</v>
      </c>
      <c r="L23" s="143">
        <v>156</v>
      </c>
      <c r="M23" s="143">
        <v>11</v>
      </c>
      <c r="N23" s="143">
        <v>12</v>
      </c>
      <c r="O23" s="143">
        <v>140</v>
      </c>
      <c r="P23" s="143">
        <v>182</v>
      </c>
    </row>
    <row r="24" spans="1:16" x14ac:dyDescent="0.2">
      <c r="A24" s="116" t="s">
        <v>207</v>
      </c>
      <c r="B24" s="6" t="s">
        <v>18</v>
      </c>
      <c r="C24" s="16">
        <v>0.52350427350427353</v>
      </c>
      <c r="D24" s="16">
        <v>0.41176470588235292</v>
      </c>
      <c r="E24" s="16">
        <v>0.53846153846153844</v>
      </c>
      <c r="F24" s="16">
        <v>0.54166666666666663</v>
      </c>
      <c r="G24" s="16">
        <v>0.55464480874316935</v>
      </c>
      <c r="H24" s="16">
        <v>0.52307692307692311</v>
      </c>
      <c r="I24" s="143">
        <v>245</v>
      </c>
      <c r="J24" s="143">
        <v>468</v>
      </c>
      <c r="K24" s="143">
        <v>42</v>
      </c>
      <c r="L24" s="143">
        <v>102</v>
      </c>
      <c r="M24" s="143">
        <v>7</v>
      </c>
      <c r="N24" s="143">
        <v>13</v>
      </c>
      <c r="O24" s="143">
        <v>39</v>
      </c>
      <c r="P24" s="143">
        <v>72</v>
      </c>
    </row>
    <row r="25" spans="1:16" x14ac:dyDescent="0.2">
      <c r="A25" s="116" t="s">
        <v>207</v>
      </c>
      <c r="B25" s="6" t="s">
        <v>19</v>
      </c>
      <c r="C25" s="16">
        <v>0.54582843713278495</v>
      </c>
      <c r="D25" s="16">
        <v>0.47239263803680981</v>
      </c>
      <c r="E25" s="16">
        <v>0.54545454545454541</v>
      </c>
      <c r="F25" s="16">
        <v>0.52259332023575633</v>
      </c>
      <c r="G25" s="16">
        <v>0.5754328112118714</v>
      </c>
      <c r="H25" s="16">
        <v>0.54584615384615387</v>
      </c>
      <c r="I25" s="143">
        <v>929</v>
      </c>
      <c r="J25" s="143">
        <v>1702</v>
      </c>
      <c r="K25" s="143">
        <v>231</v>
      </c>
      <c r="L25" s="143">
        <v>489</v>
      </c>
      <c r="M25" s="143">
        <v>42</v>
      </c>
      <c r="N25" s="143">
        <v>77</v>
      </c>
      <c r="O25" s="143">
        <v>266</v>
      </c>
      <c r="P25" s="143">
        <v>509</v>
      </c>
    </row>
    <row r="26" spans="1:16" x14ac:dyDescent="0.2">
      <c r="A26" s="116" t="s">
        <v>208</v>
      </c>
      <c r="B26" s="6" t="s">
        <v>20</v>
      </c>
      <c r="C26" s="16">
        <v>0.91981132075471694</v>
      </c>
      <c r="D26" s="16">
        <v>0.86567164179104472</v>
      </c>
      <c r="E26" s="16">
        <v>0.8571428571428571</v>
      </c>
      <c r="F26" s="16">
        <v>0.93333333333333335</v>
      </c>
      <c r="G26" s="16">
        <v>0.94482758620689655</v>
      </c>
      <c r="H26" s="16">
        <v>0.92195121951219516</v>
      </c>
      <c r="I26" s="143">
        <v>195</v>
      </c>
      <c r="J26" s="143">
        <v>212</v>
      </c>
      <c r="K26" s="143">
        <v>58</v>
      </c>
      <c r="L26" s="143">
        <v>67</v>
      </c>
      <c r="M26" s="143">
        <v>6</v>
      </c>
      <c r="N26" s="143">
        <v>7</v>
      </c>
      <c r="O26" s="143">
        <v>42</v>
      </c>
      <c r="P26" s="143">
        <v>45</v>
      </c>
    </row>
    <row r="27" spans="1:16" x14ac:dyDescent="0.2">
      <c r="A27" s="116" t="s">
        <v>206</v>
      </c>
      <c r="B27" s="6" t="s">
        <v>21</v>
      </c>
      <c r="C27" s="16">
        <v>0.74862745098039218</v>
      </c>
      <c r="D27" s="16">
        <v>0.67477203647416417</v>
      </c>
      <c r="E27" s="16">
        <v>0.7</v>
      </c>
      <c r="F27" s="16">
        <v>0.67844522968197885</v>
      </c>
      <c r="G27" s="16">
        <v>0.75956776226924805</v>
      </c>
      <c r="H27" s="16">
        <v>0.75414847161572052</v>
      </c>
      <c r="I27" s="143">
        <v>1909</v>
      </c>
      <c r="J27" s="143">
        <v>2550</v>
      </c>
      <c r="K27" s="143">
        <v>222</v>
      </c>
      <c r="L27" s="143">
        <v>329</v>
      </c>
      <c r="M27" s="143">
        <v>182</v>
      </c>
      <c r="N27" s="143">
        <v>260</v>
      </c>
      <c r="O27" s="143">
        <v>192</v>
      </c>
      <c r="P27" s="143">
        <v>283</v>
      </c>
    </row>
    <row r="28" spans="1:16" x14ac:dyDescent="0.2">
      <c r="A28" s="116" t="s">
        <v>224</v>
      </c>
      <c r="B28" s="6" t="s">
        <v>22</v>
      </c>
      <c r="C28" s="16">
        <v>0.88349514563106801</v>
      </c>
      <c r="D28" s="16">
        <v>0.83333333333333337</v>
      </c>
      <c r="E28" s="16">
        <v>1</v>
      </c>
      <c r="F28" s="16">
        <v>1</v>
      </c>
      <c r="G28" s="16">
        <v>0.89411764705882357</v>
      </c>
      <c r="H28" s="16">
        <v>0.87878787878787878</v>
      </c>
      <c r="I28" s="143">
        <v>91</v>
      </c>
      <c r="J28" s="143">
        <v>103</v>
      </c>
      <c r="K28" s="143">
        <v>15</v>
      </c>
      <c r="L28" s="143">
        <v>18</v>
      </c>
      <c r="M28" s="143">
        <v>4</v>
      </c>
      <c r="N28" s="143">
        <v>4</v>
      </c>
      <c r="O28" s="143">
        <v>5</v>
      </c>
      <c r="P28" s="143">
        <v>5</v>
      </c>
    </row>
    <row r="29" spans="1:16" x14ac:dyDescent="0.2">
      <c r="A29" s="116" t="s">
        <v>208</v>
      </c>
      <c r="B29" s="6" t="s">
        <v>23</v>
      </c>
      <c r="C29" s="16">
        <v>0.90476190476190477</v>
      </c>
      <c r="D29" s="16">
        <v>0.87179487179487181</v>
      </c>
      <c r="E29" s="16">
        <v>0.89473684210526316</v>
      </c>
      <c r="F29" s="16">
        <v>0.88983050847457623</v>
      </c>
      <c r="G29" s="16">
        <v>0.92948717948717952</v>
      </c>
      <c r="H29" s="16">
        <v>0.90551181102362199</v>
      </c>
      <c r="I29" s="143">
        <v>247</v>
      </c>
      <c r="J29" s="143">
        <v>273</v>
      </c>
      <c r="K29" s="143">
        <v>102</v>
      </c>
      <c r="L29" s="143">
        <v>117</v>
      </c>
      <c r="M29" s="143">
        <v>17</v>
      </c>
      <c r="N29" s="143">
        <v>19</v>
      </c>
      <c r="O29" s="143">
        <v>105</v>
      </c>
      <c r="P29" s="143">
        <v>118</v>
      </c>
    </row>
    <row r="30" spans="1:16" x14ac:dyDescent="0.2">
      <c r="A30" s="116"/>
      <c r="B30" s="6" t="s">
        <v>35</v>
      </c>
      <c r="C30" s="16">
        <v>0.75</v>
      </c>
      <c r="D30" s="16" t="e">
        <v>#DIV/0!</v>
      </c>
      <c r="E30" s="16" t="e">
        <v>#DIV/0!</v>
      </c>
      <c r="F30" s="16" t="e">
        <v>#DIV/0!</v>
      </c>
      <c r="G30" s="16">
        <v>0.75</v>
      </c>
      <c r="H30" s="16">
        <v>0.75</v>
      </c>
      <c r="I30" s="143">
        <v>3</v>
      </c>
      <c r="J30" s="143">
        <v>4</v>
      </c>
      <c r="K30" s="143">
        <v>0</v>
      </c>
      <c r="L30" s="143">
        <v>0</v>
      </c>
      <c r="M30" s="143">
        <v>0</v>
      </c>
      <c r="N30" s="143">
        <v>0</v>
      </c>
      <c r="O30" s="143">
        <v>0</v>
      </c>
      <c r="P30" s="143">
        <v>0</v>
      </c>
    </row>
    <row r="31" spans="1:16" x14ac:dyDescent="0.2">
      <c r="A31" s="116"/>
      <c r="B31" s="6" t="s">
        <v>3</v>
      </c>
      <c r="C31" s="16" t="e">
        <v>#DIV/0!</v>
      </c>
      <c r="D31" s="16" t="e">
        <v>#DIV/0!</v>
      </c>
      <c r="E31" s="16" t="e">
        <v>#DIV/0!</v>
      </c>
      <c r="F31" s="16" t="e">
        <v>#DIV/0!</v>
      </c>
      <c r="G31" s="16" t="e">
        <v>#DIV/0!</v>
      </c>
      <c r="H31" s="16" t="e">
        <v>#DIV/0!</v>
      </c>
      <c r="I31" s="143">
        <v>0</v>
      </c>
      <c r="J31" s="143">
        <v>0</v>
      </c>
      <c r="K31" s="143">
        <v>0</v>
      </c>
      <c r="L31" s="143">
        <v>0</v>
      </c>
      <c r="M31" s="143">
        <v>0</v>
      </c>
      <c r="N31" s="143">
        <v>0</v>
      </c>
      <c r="O31" s="143">
        <v>0</v>
      </c>
      <c r="P31" s="143">
        <v>0</v>
      </c>
    </row>
    <row r="32" spans="1:16" x14ac:dyDescent="0.2">
      <c r="A32" s="116"/>
      <c r="B32" s="8" t="s">
        <v>2</v>
      </c>
      <c r="C32" s="17">
        <v>0.74898410575587671</v>
      </c>
      <c r="D32" s="17">
        <v>0.67921146953405021</v>
      </c>
      <c r="E32" s="17">
        <v>0.70358974358974358</v>
      </c>
      <c r="F32" s="17">
        <v>0.7142857142857143</v>
      </c>
      <c r="G32" s="17">
        <v>0.76978032983908662</v>
      </c>
      <c r="H32" s="17">
        <v>0.75404493739637524</v>
      </c>
      <c r="I32" s="10">
        <v>14561</v>
      </c>
      <c r="J32" s="10">
        <v>19441</v>
      </c>
      <c r="K32" s="10">
        <v>3032</v>
      </c>
      <c r="L32" s="10">
        <v>4464</v>
      </c>
      <c r="M32" s="10">
        <v>1372</v>
      </c>
      <c r="N32" s="10">
        <v>1950</v>
      </c>
      <c r="O32" s="10">
        <v>3715</v>
      </c>
      <c r="P32" s="10">
        <v>5201</v>
      </c>
    </row>
    <row r="33" spans="1:24" x14ac:dyDescent="0.2">
      <c r="A33" s="116"/>
      <c r="B33" s="110" t="s">
        <v>206</v>
      </c>
      <c r="C33" s="111">
        <v>0.74282799948999112</v>
      </c>
      <c r="D33" s="111">
        <v>0.67832167832167833</v>
      </c>
      <c r="E33" s="111">
        <v>0.69264384559359071</v>
      </c>
      <c r="F33" s="111">
        <v>0.71893147502903598</v>
      </c>
      <c r="G33" s="111">
        <v>0.75721191330110715</v>
      </c>
      <c r="H33" s="111">
        <v>0.75347758887171556</v>
      </c>
      <c r="I33" s="112">
        <v>5826</v>
      </c>
      <c r="J33" s="112">
        <v>7843</v>
      </c>
      <c r="K33" s="112">
        <v>970</v>
      </c>
      <c r="L33" s="112">
        <v>1430</v>
      </c>
      <c r="M33" s="112">
        <v>951</v>
      </c>
      <c r="N33" s="112">
        <v>1373</v>
      </c>
      <c r="O33" s="112">
        <v>1857</v>
      </c>
      <c r="P33" s="112">
        <v>2583</v>
      </c>
    </row>
    <row r="34" spans="1:24" x14ac:dyDescent="0.2">
      <c r="A34" s="116"/>
      <c r="B34" s="110" t="s">
        <v>207</v>
      </c>
      <c r="C34" s="111">
        <v>0.63931492842535786</v>
      </c>
      <c r="D34" s="111">
        <v>0.58157689305230287</v>
      </c>
      <c r="E34" s="111">
        <v>0.61363636363636365</v>
      </c>
      <c r="F34" s="111">
        <v>0.62080000000000002</v>
      </c>
      <c r="G34" s="111">
        <v>0.6674268339034588</v>
      </c>
      <c r="H34" s="111">
        <v>0.64021164021164023</v>
      </c>
      <c r="I34" s="112">
        <v>2501</v>
      </c>
      <c r="J34" s="112">
        <v>3912</v>
      </c>
      <c r="K34" s="112">
        <v>745</v>
      </c>
      <c r="L34" s="112">
        <v>1281</v>
      </c>
      <c r="M34" s="112">
        <v>81</v>
      </c>
      <c r="N34" s="112">
        <v>132</v>
      </c>
      <c r="O34" s="112">
        <v>776</v>
      </c>
      <c r="P34" s="112">
        <v>1250</v>
      </c>
    </row>
    <row r="35" spans="1:24" x14ac:dyDescent="0.2">
      <c r="A35" s="116"/>
      <c r="B35" s="110" t="s">
        <v>208</v>
      </c>
      <c r="C35" s="111">
        <v>0.85165132647536546</v>
      </c>
      <c r="D35" s="111">
        <v>0.78284671532846717</v>
      </c>
      <c r="E35" s="111">
        <v>0.7829181494661922</v>
      </c>
      <c r="F35" s="111">
        <v>0.81133828996282531</v>
      </c>
      <c r="G35" s="111">
        <v>0.88067744418783678</v>
      </c>
      <c r="H35" s="111">
        <v>0.85731028420744215</v>
      </c>
      <c r="I35" s="112">
        <v>3146</v>
      </c>
      <c r="J35" s="112">
        <v>3694</v>
      </c>
      <c r="K35" s="112">
        <v>858</v>
      </c>
      <c r="L35" s="112">
        <v>1096</v>
      </c>
      <c r="M35" s="112">
        <v>220</v>
      </c>
      <c r="N35" s="112">
        <v>281</v>
      </c>
      <c r="O35" s="112">
        <v>873</v>
      </c>
      <c r="P35" s="112">
        <v>1076</v>
      </c>
    </row>
    <row r="36" spans="1:24" x14ac:dyDescent="0.2">
      <c r="A36" s="116"/>
      <c r="B36" s="110" t="s">
        <v>224</v>
      </c>
      <c r="C36" s="111">
        <v>0.77357071213640927</v>
      </c>
      <c r="D36" s="111">
        <v>0.69863013698630139</v>
      </c>
      <c r="E36" s="111">
        <v>0.73170731707317072</v>
      </c>
      <c r="F36" s="111">
        <v>0.71575342465753422</v>
      </c>
      <c r="G36" s="111">
        <v>0.78835184629240473</v>
      </c>
      <c r="H36" s="111">
        <v>0.77536610878661083</v>
      </c>
      <c r="I36" s="112">
        <v>3085</v>
      </c>
      <c r="J36" s="112">
        <v>3988</v>
      </c>
      <c r="K36" s="112">
        <v>459</v>
      </c>
      <c r="L36" s="112">
        <v>657</v>
      </c>
      <c r="M36" s="112">
        <v>120</v>
      </c>
      <c r="N36" s="112">
        <v>164</v>
      </c>
      <c r="O36" s="112">
        <v>209</v>
      </c>
      <c r="P36" s="112">
        <v>292</v>
      </c>
    </row>
    <row r="37" spans="1:24" x14ac:dyDescent="0.2">
      <c r="A37" s="116"/>
    </row>
    <row r="38" spans="1:24" x14ac:dyDescent="0.2">
      <c r="A38" s="116"/>
    </row>
    <row r="39" spans="1:24" ht="14.25" x14ac:dyDescent="0.2">
      <c r="A39" s="116"/>
      <c r="B39" s="5" t="s">
        <v>303</v>
      </c>
      <c r="O39" s="107" t="s">
        <v>189</v>
      </c>
      <c r="P39" s="146" t="s">
        <v>271</v>
      </c>
    </row>
    <row r="40" spans="1:24" x14ac:dyDescent="0.2">
      <c r="A40" s="116"/>
      <c r="B40" s="4"/>
    </row>
    <row r="41" spans="1:24" x14ac:dyDescent="0.2">
      <c r="A41" s="116"/>
      <c r="B41" s="3"/>
      <c r="C41" s="12" t="s">
        <v>27</v>
      </c>
      <c r="D41" s="12"/>
      <c r="E41" s="12"/>
      <c r="F41" s="12"/>
      <c r="G41" s="12"/>
      <c r="H41" s="12"/>
      <c r="I41" s="11" t="s">
        <v>24</v>
      </c>
      <c r="J41" s="11"/>
      <c r="K41" s="11" t="s">
        <v>0</v>
      </c>
      <c r="L41" s="11"/>
      <c r="M41" s="11" t="s">
        <v>1</v>
      </c>
      <c r="N41" s="11"/>
      <c r="O41" s="11" t="s">
        <v>26</v>
      </c>
      <c r="P41" s="11"/>
    </row>
    <row r="42" spans="1:24" s="135" customFormat="1" ht="24" x14ac:dyDescent="0.2">
      <c r="A42" s="133"/>
      <c r="B42" s="131" t="s">
        <v>42</v>
      </c>
      <c r="C42" s="129" t="s">
        <v>24</v>
      </c>
      <c r="D42" s="129" t="s">
        <v>0</v>
      </c>
      <c r="E42" s="129" t="s">
        <v>1</v>
      </c>
      <c r="F42" s="129" t="s">
        <v>222</v>
      </c>
      <c r="G42" s="129" t="s">
        <v>186</v>
      </c>
      <c r="H42" s="129" t="s">
        <v>221</v>
      </c>
      <c r="I42" s="129" t="s">
        <v>106</v>
      </c>
      <c r="J42" s="129" t="s">
        <v>107</v>
      </c>
      <c r="K42" s="129" t="s">
        <v>106</v>
      </c>
      <c r="L42" s="129" t="s">
        <v>107</v>
      </c>
      <c r="M42" s="129" t="s">
        <v>106</v>
      </c>
      <c r="N42" s="129" t="s">
        <v>107</v>
      </c>
      <c r="O42" s="129" t="s">
        <v>106</v>
      </c>
      <c r="P42" s="129" t="s">
        <v>107</v>
      </c>
      <c r="Q42" s="134"/>
      <c r="R42" s="134"/>
      <c r="S42" s="134"/>
      <c r="T42" s="134"/>
      <c r="U42" s="134"/>
      <c r="V42" s="134"/>
      <c r="W42" s="134"/>
      <c r="X42" s="134"/>
    </row>
    <row r="43" spans="1:24" x14ac:dyDescent="0.2">
      <c r="A43" s="116" t="s">
        <v>206</v>
      </c>
      <c r="B43" s="6" t="s">
        <v>4</v>
      </c>
      <c r="C43" s="13">
        <v>0.84392419175027866</v>
      </c>
      <c r="D43" s="13">
        <v>0.77533039647577096</v>
      </c>
      <c r="E43" s="13">
        <v>0.79026217228464424</v>
      </c>
      <c r="F43" s="13">
        <v>0.80827886710239649</v>
      </c>
      <c r="G43" s="13">
        <v>0.85386088066368859</v>
      </c>
      <c r="H43" s="13">
        <v>0.85330713817943682</v>
      </c>
      <c r="I43" s="143">
        <v>1514</v>
      </c>
      <c r="J43" s="143">
        <v>1794</v>
      </c>
      <c r="K43" s="143">
        <v>176</v>
      </c>
      <c r="L43" s="143">
        <v>227</v>
      </c>
      <c r="M43" s="143">
        <v>211</v>
      </c>
      <c r="N43" s="143">
        <v>267</v>
      </c>
      <c r="O43" s="143">
        <v>371</v>
      </c>
      <c r="P43" s="143">
        <v>459</v>
      </c>
    </row>
    <row r="44" spans="1:24" x14ac:dyDescent="0.2">
      <c r="A44" s="116" t="s">
        <v>207</v>
      </c>
      <c r="B44" s="6" t="s">
        <v>5</v>
      </c>
      <c r="C44" s="16">
        <v>0.752092050209205</v>
      </c>
      <c r="D44" s="16">
        <v>0.71333333333333337</v>
      </c>
      <c r="E44" s="16">
        <v>0.61904761904761907</v>
      </c>
      <c r="F44" s="16">
        <v>0.68951612903225812</v>
      </c>
      <c r="G44" s="16">
        <v>0.76981707317073167</v>
      </c>
      <c r="H44" s="16">
        <v>0.75508021390374336</v>
      </c>
      <c r="I44" s="143">
        <v>719</v>
      </c>
      <c r="J44" s="143">
        <v>956</v>
      </c>
      <c r="K44" s="143">
        <v>214</v>
      </c>
      <c r="L44" s="143">
        <v>300</v>
      </c>
      <c r="M44" s="143">
        <v>13</v>
      </c>
      <c r="N44" s="143">
        <v>21</v>
      </c>
      <c r="O44" s="143">
        <v>171</v>
      </c>
      <c r="P44" s="143">
        <v>248</v>
      </c>
    </row>
    <row r="45" spans="1:24" x14ac:dyDescent="0.2">
      <c r="A45" s="116" t="s">
        <v>224</v>
      </c>
      <c r="B45" s="6" t="s">
        <v>6</v>
      </c>
      <c r="C45" s="16">
        <v>0.82703777335984097</v>
      </c>
      <c r="D45" s="16">
        <v>0.78228782287822873</v>
      </c>
      <c r="E45" s="16">
        <v>0.84444444444444444</v>
      </c>
      <c r="F45" s="16">
        <v>0.75912408759124084</v>
      </c>
      <c r="G45" s="16">
        <v>0.8340034462952326</v>
      </c>
      <c r="H45" s="16">
        <v>0.82622268470343396</v>
      </c>
      <c r="I45" s="143">
        <v>1664</v>
      </c>
      <c r="J45" s="143">
        <v>2012</v>
      </c>
      <c r="K45" s="143">
        <v>212</v>
      </c>
      <c r="L45" s="143">
        <v>271</v>
      </c>
      <c r="M45" s="143">
        <v>76</v>
      </c>
      <c r="N45" s="143">
        <v>90</v>
      </c>
      <c r="O45" s="143">
        <v>104</v>
      </c>
      <c r="P45" s="143">
        <v>137</v>
      </c>
    </row>
    <row r="46" spans="1:24" x14ac:dyDescent="0.2">
      <c r="A46" s="116" t="s">
        <v>208</v>
      </c>
      <c r="B46" s="6" t="s">
        <v>7</v>
      </c>
      <c r="C46" s="16">
        <v>0.72692673644148431</v>
      </c>
      <c r="D46" s="16">
        <v>0.58823529411764708</v>
      </c>
      <c r="E46" s="16">
        <v>0.62857142857142856</v>
      </c>
      <c r="F46" s="16">
        <v>0.55555555555555558</v>
      </c>
      <c r="G46" s="16">
        <v>0.75055679287305122</v>
      </c>
      <c r="H46" s="16">
        <v>0.7378435517970402</v>
      </c>
      <c r="I46" s="143">
        <v>764</v>
      </c>
      <c r="J46" s="143">
        <v>1051</v>
      </c>
      <c r="K46" s="143">
        <v>90</v>
      </c>
      <c r="L46" s="143">
        <v>153</v>
      </c>
      <c r="M46" s="143">
        <v>66</v>
      </c>
      <c r="N46" s="143">
        <v>105</v>
      </c>
      <c r="O46" s="143">
        <v>80</v>
      </c>
      <c r="P46" s="143">
        <v>144</v>
      </c>
    </row>
    <row r="47" spans="1:24" x14ac:dyDescent="0.2">
      <c r="A47" s="116" t="s">
        <v>206</v>
      </c>
      <c r="B47" s="6" t="s">
        <v>8</v>
      </c>
      <c r="C47" s="16">
        <v>0.66132723112128144</v>
      </c>
      <c r="D47" s="16">
        <v>0.57427937915742788</v>
      </c>
      <c r="E47" s="16">
        <v>0.64395886889460152</v>
      </c>
      <c r="F47" s="16">
        <v>0.64406779661016944</v>
      </c>
      <c r="G47" s="16">
        <v>0.67941040994933211</v>
      </c>
      <c r="H47" s="16">
        <v>0.66865509761388287</v>
      </c>
      <c r="I47" s="143">
        <v>1734</v>
      </c>
      <c r="J47" s="143">
        <v>2622</v>
      </c>
      <c r="K47" s="143">
        <v>259</v>
      </c>
      <c r="L47" s="143">
        <v>451</v>
      </c>
      <c r="M47" s="143">
        <v>501</v>
      </c>
      <c r="N47" s="143">
        <v>778</v>
      </c>
      <c r="O47" s="143">
        <v>912</v>
      </c>
      <c r="P47" s="143">
        <v>1416</v>
      </c>
    </row>
    <row r="48" spans="1:24" x14ac:dyDescent="0.2">
      <c r="A48" s="116" t="s">
        <v>208</v>
      </c>
      <c r="B48" s="6" t="s">
        <v>9</v>
      </c>
      <c r="C48" s="16">
        <v>0.66317365269461082</v>
      </c>
      <c r="D48" s="16">
        <v>0.62457337883959041</v>
      </c>
      <c r="E48" s="16">
        <v>0.72916666666666663</v>
      </c>
      <c r="F48" s="16">
        <v>0.68047337278106512</v>
      </c>
      <c r="G48" s="16">
        <v>0.69333333333333336</v>
      </c>
      <c r="H48" s="16">
        <v>0.65806451612903227</v>
      </c>
      <c r="I48" s="143">
        <v>443</v>
      </c>
      <c r="J48" s="143">
        <v>668</v>
      </c>
      <c r="K48" s="143">
        <v>183</v>
      </c>
      <c r="L48" s="143">
        <v>293</v>
      </c>
      <c r="M48" s="143">
        <v>35</v>
      </c>
      <c r="N48" s="143">
        <v>48</v>
      </c>
      <c r="O48" s="143">
        <v>230</v>
      </c>
      <c r="P48" s="143">
        <v>338</v>
      </c>
    </row>
    <row r="49" spans="1:16" x14ac:dyDescent="0.2">
      <c r="A49" s="116" t="s">
        <v>208</v>
      </c>
      <c r="B49" s="6" t="s">
        <v>105</v>
      </c>
      <c r="C49" s="16">
        <v>0.63680000000000003</v>
      </c>
      <c r="D49" s="16">
        <v>0.54838709677419351</v>
      </c>
      <c r="E49" s="16">
        <v>0.44</v>
      </c>
      <c r="F49" s="16">
        <v>0.59292035398230092</v>
      </c>
      <c r="G49" s="16">
        <v>0.66595744680851066</v>
      </c>
      <c r="H49" s="16">
        <v>0.65391304347826085</v>
      </c>
      <c r="I49" s="143">
        <v>398</v>
      </c>
      <c r="J49" s="143">
        <v>625</v>
      </c>
      <c r="K49" s="143">
        <v>85</v>
      </c>
      <c r="L49" s="143">
        <v>155</v>
      </c>
      <c r="M49" s="143">
        <v>22</v>
      </c>
      <c r="N49" s="143">
        <v>50</v>
      </c>
      <c r="O49" s="143">
        <v>67</v>
      </c>
      <c r="P49" s="143">
        <v>113</v>
      </c>
    </row>
    <row r="50" spans="1:16" x14ac:dyDescent="0.2">
      <c r="A50" s="116" t="s">
        <v>207</v>
      </c>
      <c r="B50" s="6" t="s">
        <v>11</v>
      </c>
      <c r="C50" s="16">
        <v>0.73130841121495327</v>
      </c>
      <c r="D50" s="16">
        <v>0.64736842105263159</v>
      </c>
      <c r="E50" s="16">
        <v>0.83333333333333337</v>
      </c>
      <c r="F50" s="16">
        <v>0.7109004739336493</v>
      </c>
      <c r="G50" s="16">
        <v>0.79831932773109249</v>
      </c>
      <c r="H50" s="16">
        <v>0.72985781990521326</v>
      </c>
      <c r="I50" s="143">
        <v>313</v>
      </c>
      <c r="J50" s="143">
        <v>428</v>
      </c>
      <c r="K50" s="143">
        <v>123</v>
      </c>
      <c r="L50" s="143">
        <v>190</v>
      </c>
      <c r="M50" s="143">
        <v>5</v>
      </c>
      <c r="N50" s="143">
        <v>6</v>
      </c>
      <c r="O50" s="143">
        <v>150</v>
      </c>
      <c r="P50" s="143">
        <v>211</v>
      </c>
    </row>
    <row r="51" spans="1:16" x14ac:dyDescent="0.2">
      <c r="A51" s="116" t="s">
        <v>208</v>
      </c>
      <c r="B51" s="6" t="s">
        <v>30</v>
      </c>
      <c r="C51" s="16">
        <v>0.72366621067031467</v>
      </c>
      <c r="D51" s="16">
        <v>0.63135593220338981</v>
      </c>
      <c r="E51" s="16">
        <v>0.80645161290322576</v>
      </c>
      <c r="F51" s="16">
        <v>0.6534296028880866</v>
      </c>
      <c r="G51" s="16">
        <v>0.76767676767676762</v>
      </c>
      <c r="H51" s="16">
        <v>0.72</v>
      </c>
      <c r="I51" s="143">
        <v>529</v>
      </c>
      <c r="J51" s="143">
        <v>731</v>
      </c>
      <c r="K51" s="143">
        <v>149</v>
      </c>
      <c r="L51" s="143">
        <v>236</v>
      </c>
      <c r="M51" s="143">
        <v>25</v>
      </c>
      <c r="N51" s="143">
        <v>31</v>
      </c>
      <c r="O51" s="143">
        <v>181</v>
      </c>
      <c r="P51" s="143">
        <v>277</v>
      </c>
    </row>
    <row r="52" spans="1:16" x14ac:dyDescent="0.2">
      <c r="A52" s="116" t="s">
        <v>224</v>
      </c>
      <c r="B52" s="6" t="s">
        <v>13</v>
      </c>
      <c r="C52" s="16">
        <v>0.81425485961123112</v>
      </c>
      <c r="D52" s="16">
        <v>0.68867924528301883</v>
      </c>
      <c r="E52" s="16">
        <v>0.66666666666666663</v>
      </c>
      <c r="F52" s="16">
        <v>0.95652173913043481</v>
      </c>
      <c r="G52" s="16">
        <v>0.85154061624649857</v>
      </c>
      <c r="H52" s="16">
        <v>0.81818181818181823</v>
      </c>
      <c r="I52" s="143">
        <v>377</v>
      </c>
      <c r="J52" s="143">
        <v>463</v>
      </c>
      <c r="K52" s="143">
        <v>73</v>
      </c>
      <c r="L52" s="143">
        <v>106</v>
      </c>
      <c r="M52" s="143">
        <v>8</v>
      </c>
      <c r="N52" s="143">
        <v>12</v>
      </c>
      <c r="O52" s="143">
        <v>22</v>
      </c>
      <c r="P52" s="143">
        <v>23</v>
      </c>
    </row>
    <row r="53" spans="1:16" x14ac:dyDescent="0.2">
      <c r="A53" s="116" t="s">
        <v>206</v>
      </c>
      <c r="B53" s="6" t="s">
        <v>14</v>
      </c>
      <c r="C53" s="16">
        <v>0.68646408839779005</v>
      </c>
      <c r="D53" s="16">
        <v>0.62912087912087911</v>
      </c>
      <c r="E53" s="16">
        <v>0.68</v>
      </c>
      <c r="F53" s="16">
        <v>0.66275659824046917</v>
      </c>
      <c r="G53" s="16">
        <v>0.74444444444444446</v>
      </c>
      <c r="H53" s="16">
        <v>0.68669527896995708</v>
      </c>
      <c r="I53" s="143">
        <v>497</v>
      </c>
      <c r="J53" s="143">
        <v>724</v>
      </c>
      <c r="K53" s="143">
        <v>229</v>
      </c>
      <c r="L53" s="143">
        <v>364</v>
      </c>
      <c r="M53" s="143">
        <v>17</v>
      </c>
      <c r="N53" s="143">
        <v>25</v>
      </c>
      <c r="O53" s="143">
        <v>226</v>
      </c>
      <c r="P53" s="143">
        <v>341</v>
      </c>
    </row>
    <row r="54" spans="1:16" x14ac:dyDescent="0.2">
      <c r="A54" s="116" t="s">
        <v>224</v>
      </c>
      <c r="B54" s="6" t="s">
        <v>15</v>
      </c>
      <c r="C54" s="16">
        <v>0.90776699029126218</v>
      </c>
      <c r="D54" s="16">
        <v>0.8666666666666667</v>
      </c>
      <c r="E54" s="16">
        <v>1</v>
      </c>
      <c r="F54" s="16">
        <v>0.9</v>
      </c>
      <c r="G54" s="16">
        <v>0.91477272727272729</v>
      </c>
      <c r="H54" s="16">
        <v>0.90500000000000003</v>
      </c>
      <c r="I54" s="143">
        <v>187</v>
      </c>
      <c r="J54" s="143">
        <v>206</v>
      </c>
      <c r="K54" s="143">
        <v>26</v>
      </c>
      <c r="L54" s="143">
        <v>30</v>
      </c>
      <c r="M54" s="143">
        <v>6</v>
      </c>
      <c r="N54" s="143">
        <v>6</v>
      </c>
      <c r="O54" s="143">
        <v>9</v>
      </c>
      <c r="P54" s="143">
        <v>10</v>
      </c>
    </row>
    <row r="55" spans="1:16" x14ac:dyDescent="0.2">
      <c r="A55" s="116" t="s">
        <v>224</v>
      </c>
      <c r="B55" s="6" t="s">
        <v>16</v>
      </c>
      <c r="C55" s="16">
        <v>0.83450704225352113</v>
      </c>
      <c r="D55" s="16">
        <v>0.76470588235294112</v>
      </c>
      <c r="E55" s="16">
        <v>0.81632653061224492</v>
      </c>
      <c r="F55" s="16">
        <v>0.83168316831683164</v>
      </c>
      <c r="G55" s="16">
        <v>0.84826132771338247</v>
      </c>
      <c r="H55" s="16">
        <v>0.83532658693652251</v>
      </c>
      <c r="I55" s="143">
        <v>948</v>
      </c>
      <c r="J55" s="143">
        <v>1136</v>
      </c>
      <c r="K55" s="143">
        <v>143</v>
      </c>
      <c r="L55" s="143">
        <v>187</v>
      </c>
      <c r="M55" s="143">
        <v>40</v>
      </c>
      <c r="N55" s="143">
        <v>49</v>
      </c>
      <c r="O55" s="143">
        <v>84</v>
      </c>
      <c r="P55" s="143">
        <v>101</v>
      </c>
    </row>
    <row r="56" spans="1:16" x14ac:dyDescent="0.2">
      <c r="A56" s="116" t="s">
        <v>207</v>
      </c>
      <c r="B56" s="6" t="s">
        <v>17</v>
      </c>
      <c r="C56" s="16">
        <v>0.8393574297188755</v>
      </c>
      <c r="D56" s="16">
        <v>0.82781456953642385</v>
      </c>
      <c r="E56" s="16">
        <v>0.81818181818181823</v>
      </c>
      <c r="F56" s="16">
        <v>0.83236994219653182</v>
      </c>
      <c r="G56" s="16">
        <v>0.8571428571428571</v>
      </c>
      <c r="H56" s="16">
        <v>0.84033613445378152</v>
      </c>
      <c r="I56" s="143">
        <v>209</v>
      </c>
      <c r="J56" s="143">
        <v>249</v>
      </c>
      <c r="K56" s="143">
        <v>125</v>
      </c>
      <c r="L56" s="143">
        <v>151</v>
      </c>
      <c r="M56" s="143">
        <v>9</v>
      </c>
      <c r="N56" s="143">
        <v>11</v>
      </c>
      <c r="O56" s="143">
        <v>144</v>
      </c>
      <c r="P56" s="143">
        <v>173</v>
      </c>
    </row>
    <row r="57" spans="1:16" x14ac:dyDescent="0.2">
      <c r="A57" s="116" t="s">
        <v>207</v>
      </c>
      <c r="B57" s="6" t="s">
        <v>18</v>
      </c>
      <c r="C57" s="16">
        <v>0.66160520607375273</v>
      </c>
      <c r="D57" s="16">
        <v>0.68686868686868685</v>
      </c>
      <c r="E57" s="16">
        <v>0.25</v>
      </c>
      <c r="F57" s="16">
        <v>0.6619718309859155</v>
      </c>
      <c r="G57" s="16">
        <v>0.65469613259668513</v>
      </c>
      <c r="H57" s="16">
        <v>0.67260579064587978</v>
      </c>
      <c r="I57" s="143">
        <v>305</v>
      </c>
      <c r="J57" s="143">
        <v>461</v>
      </c>
      <c r="K57" s="143">
        <v>68</v>
      </c>
      <c r="L57" s="143">
        <v>99</v>
      </c>
      <c r="M57" s="143">
        <v>3</v>
      </c>
      <c r="N57" s="143">
        <v>12</v>
      </c>
      <c r="O57" s="143">
        <v>47</v>
      </c>
      <c r="P57" s="143">
        <v>71</v>
      </c>
    </row>
    <row r="58" spans="1:16" x14ac:dyDescent="0.2">
      <c r="A58" s="116" t="s">
        <v>207</v>
      </c>
      <c r="B58" s="6" t="s">
        <v>19</v>
      </c>
      <c r="C58" s="16">
        <v>0.70865671641791039</v>
      </c>
      <c r="D58" s="16">
        <v>0.64345991561181437</v>
      </c>
      <c r="E58" s="16">
        <v>0.70270270270270274</v>
      </c>
      <c r="F58" s="16">
        <v>0.67943548387096775</v>
      </c>
      <c r="G58" s="16">
        <v>0.73438800999167364</v>
      </c>
      <c r="H58" s="16">
        <v>0.70893191755153029</v>
      </c>
      <c r="I58" s="143">
        <v>1187</v>
      </c>
      <c r="J58" s="143">
        <v>1675</v>
      </c>
      <c r="K58" s="143">
        <v>305</v>
      </c>
      <c r="L58" s="143">
        <v>474</v>
      </c>
      <c r="M58" s="143">
        <v>52</v>
      </c>
      <c r="N58" s="143">
        <v>74</v>
      </c>
      <c r="O58" s="143">
        <v>337</v>
      </c>
      <c r="P58" s="143">
        <v>496</v>
      </c>
    </row>
    <row r="59" spans="1:16" x14ac:dyDescent="0.2">
      <c r="A59" s="116" t="s">
        <v>208</v>
      </c>
      <c r="B59" s="6" t="s">
        <v>20</v>
      </c>
      <c r="C59" s="16">
        <v>0.84615384615384615</v>
      </c>
      <c r="D59" s="16">
        <v>0.80303030303030298</v>
      </c>
      <c r="E59" s="16">
        <v>0.8571428571428571</v>
      </c>
      <c r="F59" s="16">
        <v>0.88372093023255816</v>
      </c>
      <c r="G59" s="16">
        <v>0.86619718309859151</v>
      </c>
      <c r="H59" s="16">
        <v>0.845771144278607</v>
      </c>
      <c r="I59" s="143">
        <v>176</v>
      </c>
      <c r="J59" s="143">
        <v>208</v>
      </c>
      <c r="K59" s="143">
        <v>53</v>
      </c>
      <c r="L59" s="143">
        <v>66</v>
      </c>
      <c r="M59" s="143">
        <v>6</v>
      </c>
      <c r="N59" s="143">
        <v>7</v>
      </c>
      <c r="O59" s="143">
        <v>38</v>
      </c>
      <c r="P59" s="143">
        <v>43</v>
      </c>
    </row>
    <row r="60" spans="1:16" x14ac:dyDescent="0.2">
      <c r="A60" s="116" t="s">
        <v>206</v>
      </c>
      <c r="B60" s="6" t="s">
        <v>21</v>
      </c>
      <c r="C60" s="16">
        <v>0.80253264740799368</v>
      </c>
      <c r="D60" s="16">
        <v>0.74691358024691357</v>
      </c>
      <c r="E60" s="16">
        <v>0.796875</v>
      </c>
      <c r="F60" s="16">
        <v>0.76449275362318836</v>
      </c>
      <c r="G60" s="16">
        <v>0.81071266454834312</v>
      </c>
      <c r="H60" s="16">
        <v>0.80317040951122853</v>
      </c>
      <c r="I60" s="143">
        <v>2028</v>
      </c>
      <c r="J60" s="143">
        <v>2527</v>
      </c>
      <c r="K60" s="143">
        <v>242</v>
      </c>
      <c r="L60" s="143">
        <v>324</v>
      </c>
      <c r="M60" s="143">
        <v>204</v>
      </c>
      <c r="N60" s="143">
        <v>256</v>
      </c>
      <c r="O60" s="143">
        <v>211</v>
      </c>
      <c r="P60" s="143">
        <v>276</v>
      </c>
    </row>
    <row r="61" spans="1:16" x14ac:dyDescent="0.2">
      <c r="A61" s="116" t="s">
        <v>224</v>
      </c>
      <c r="B61" s="6" t="s">
        <v>22</v>
      </c>
      <c r="C61" s="16">
        <v>0.88118811881188119</v>
      </c>
      <c r="D61" s="16">
        <v>0.88235294117647056</v>
      </c>
      <c r="E61" s="16">
        <v>1</v>
      </c>
      <c r="F61" s="16">
        <v>1</v>
      </c>
      <c r="G61" s="16">
        <v>0.88095238095238093</v>
      </c>
      <c r="H61" s="16">
        <v>0.87628865979381443</v>
      </c>
      <c r="I61" s="143">
        <v>89</v>
      </c>
      <c r="J61" s="143">
        <v>101</v>
      </c>
      <c r="K61" s="143">
        <v>15</v>
      </c>
      <c r="L61" s="143">
        <v>17</v>
      </c>
      <c r="M61" s="143">
        <v>4</v>
      </c>
      <c r="N61" s="143">
        <v>4</v>
      </c>
      <c r="O61" s="143">
        <v>4</v>
      </c>
      <c r="P61" s="143">
        <v>4</v>
      </c>
    </row>
    <row r="62" spans="1:16" x14ac:dyDescent="0.2">
      <c r="A62" s="116" t="s">
        <v>208</v>
      </c>
      <c r="B62" s="6" t="s">
        <v>23</v>
      </c>
      <c r="C62" s="16">
        <v>0.75298804780876494</v>
      </c>
      <c r="D62" s="16">
        <v>0.70873786407766992</v>
      </c>
      <c r="E62" s="16">
        <v>0.6470588235294118</v>
      </c>
      <c r="F62" s="16">
        <v>0.80582524271844658</v>
      </c>
      <c r="G62" s="16">
        <v>0.78378378378378377</v>
      </c>
      <c r="H62" s="16">
        <v>0.76068376068376065</v>
      </c>
      <c r="I62" s="143">
        <v>189</v>
      </c>
      <c r="J62" s="143">
        <v>251</v>
      </c>
      <c r="K62" s="143">
        <v>73</v>
      </c>
      <c r="L62" s="143">
        <v>103</v>
      </c>
      <c r="M62" s="143">
        <v>11</v>
      </c>
      <c r="N62" s="143">
        <v>17</v>
      </c>
      <c r="O62" s="143">
        <v>83</v>
      </c>
      <c r="P62" s="143">
        <v>103</v>
      </c>
    </row>
    <row r="63" spans="1:16" x14ac:dyDescent="0.2">
      <c r="A63" s="116"/>
      <c r="B63" s="6" t="s">
        <v>35</v>
      </c>
      <c r="C63" s="16">
        <v>0.75</v>
      </c>
      <c r="D63" s="16" t="e">
        <v>#DIV/0!</v>
      </c>
      <c r="E63" s="16" t="e">
        <v>#DIV/0!</v>
      </c>
      <c r="F63" s="16" t="e">
        <v>#DIV/0!</v>
      </c>
      <c r="G63" s="16">
        <v>0.75</v>
      </c>
      <c r="H63" s="16">
        <v>0.75</v>
      </c>
      <c r="I63" s="143">
        <v>3</v>
      </c>
      <c r="J63" s="143">
        <v>4</v>
      </c>
      <c r="K63" s="143">
        <v>0</v>
      </c>
      <c r="L63" s="143">
        <v>0</v>
      </c>
      <c r="M63" s="143">
        <v>0</v>
      </c>
      <c r="N63" s="143">
        <v>0</v>
      </c>
      <c r="O63" s="143">
        <v>0</v>
      </c>
      <c r="P63" s="143">
        <v>0</v>
      </c>
    </row>
    <row r="64" spans="1:16" x14ac:dyDescent="0.2">
      <c r="A64" s="116"/>
      <c r="B64" s="6" t="s">
        <v>3</v>
      </c>
      <c r="C64" s="16" t="e">
        <v>#DIV/0!</v>
      </c>
      <c r="D64" s="16" t="e">
        <v>#DIV/0!</v>
      </c>
      <c r="E64" s="16" t="e">
        <v>#DIV/0!</v>
      </c>
      <c r="F64" s="16" t="e">
        <v>#DIV/0!</v>
      </c>
      <c r="G64" s="16" t="e">
        <v>#DIV/0!</v>
      </c>
      <c r="H64" s="16" t="e">
        <v>#DIV/0!</v>
      </c>
      <c r="I64" s="143">
        <v>0</v>
      </c>
      <c r="J64" s="143">
        <v>0</v>
      </c>
      <c r="K64" s="143">
        <v>0</v>
      </c>
      <c r="L64" s="143">
        <v>0</v>
      </c>
      <c r="M64" s="143">
        <v>0</v>
      </c>
      <c r="N64" s="143">
        <v>0</v>
      </c>
      <c r="O64" s="143">
        <v>0</v>
      </c>
      <c r="P64" s="143">
        <v>0</v>
      </c>
    </row>
    <row r="65" spans="1:24" x14ac:dyDescent="0.2">
      <c r="A65" s="116"/>
      <c r="B65" s="8" t="s">
        <v>2</v>
      </c>
      <c r="C65" s="17">
        <v>0.75550497565106922</v>
      </c>
      <c r="D65" s="17">
        <v>0.67738861091255664</v>
      </c>
      <c r="E65" s="17">
        <v>0.7030497592295345</v>
      </c>
      <c r="F65" s="17">
        <v>0.6964285714285714</v>
      </c>
      <c r="G65" s="17">
        <v>0.77781558353181357</v>
      </c>
      <c r="H65" s="17">
        <v>0.76126417200258478</v>
      </c>
      <c r="I65" s="10">
        <v>14273</v>
      </c>
      <c r="J65" s="10">
        <v>18892</v>
      </c>
      <c r="K65" s="10">
        <v>2843</v>
      </c>
      <c r="L65" s="10">
        <v>4197</v>
      </c>
      <c r="M65" s="10">
        <v>1314</v>
      </c>
      <c r="N65" s="10">
        <v>1869</v>
      </c>
      <c r="O65" s="10">
        <v>3471</v>
      </c>
      <c r="P65" s="10">
        <v>4984</v>
      </c>
    </row>
    <row r="66" spans="1:24" x14ac:dyDescent="0.2">
      <c r="A66" s="116"/>
      <c r="B66" s="110" t="s">
        <v>206</v>
      </c>
      <c r="C66" s="111">
        <v>0.75296726229294375</v>
      </c>
      <c r="D66" s="111">
        <v>0.66325036603221088</v>
      </c>
      <c r="E66" s="111">
        <v>0.7036199095022625</v>
      </c>
      <c r="F66" s="111">
        <v>0.6902086677367576</v>
      </c>
      <c r="G66" s="111">
        <v>0.77241707665449932</v>
      </c>
      <c r="H66" s="111">
        <v>0.76328654786311312</v>
      </c>
      <c r="I66" s="112">
        <v>5773</v>
      </c>
      <c r="J66" s="112">
        <v>7667</v>
      </c>
      <c r="K66" s="112">
        <v>906</v>
      </c>
      <c r="L66" s="112">
        <v>1366</v>
      </c>
      <c r="M66" s="112">
        <v>933</v>
      </c>
      <c r="N66" s="112">
        <v>1326</v>
      </c>
      <c r="O66" s="112">
        <v>1720</v>
      </c>
      <c r="P66" s="112">
        <v>2492</v>
      </c>
    </row>
    <row r="67" spans="1:24" x14ac:dyDescent="0.2">
      <c r="A67" s="116"/>
      <c r="B67" s="110" t="s">
        <v>207</v>
      </c>
      <c r="C67" s="111">
        <v>0.72512602812417082</v>
      </c>
      <c r="D67" s="111">
        <v>0.68780889621087316</v>
      </c>
      <c r="E67" s="111">
        <v>0.66129032258064513</v>
      </c>
      <c r="F67" s="111">
        <v>0.70809007506255217</v>
      </c>
      <c r="G67" s="111">
        <v>0.74285714285714288</v>
      </c>
      <c r="H67" s="111">
        <v>0.72729766803840878</v>
      </c>
      <c r="I67" s="112">
        <v>2733</v>
      </c>
      <c r="J67" s="112">
        <v>3769</v>
      </c>
      <c r="K67" s="112">
        <v>835</v>
      </c>
      <c r="L67" s="112">
        <v>1214</v>
      </c>
      <c r="M67" s="112">
        <v>82</v>
      </c>
      <c r="N67" s="112">
        <v>124</v>
      </c>
      <c r="O67" s="112">
        <v>849</v>
      </c>
      <c r="P67" s="112">
        <v>1199</v>
      </c>
    </row>
    <row r="68" spans="1:24" x14ac:dyDescent="0.2">
      <c r="A68" s="116"/>
      <c r="B68" s="110" t="s">
        <v>208</v>
      </c>
      <c r="C68" s="111">
        <v>0.70713073005093374</v>
      </c>
      <c r="D68" s="111">
        <v>0.62922465208747513</v>
      </c>
      <c r="E68" s="111">
        <v>0.63953488372093026</v>
      </c>
      <c r="F68" s="111">
        <v>0.66699410609037324</v>
      </c>
      <c r="G68" s="111">
        <v>0.73813291139240511</v>
      </c>
      <c r="H68" s="111">
        <v>0.71245421245421248</v>
      </c>
      <c r="I68" s="112">
        <v>2499</v>
      </c>
      <c r="J68" s="112">
        <v>3534</v>
      </c>
      <c r="K68" s="112">
        <v>633</v>
      </c>
      <c r="L68" s="112">
        <v>1006</v>
      </c>
      <c r="M68" s="112">
        <v>165</v>
      </c>
      <c r="N68" s="112">
        <v>258</v>
      </c>
      <c r="O68" s="112">
        <v>679</v>
      </c>
      <c r="P68" s="112">
        <v>1018</v>
      </c>
    </row>
    <row r="69" spans="1:24" x14ac:dyDescent="0.2">
      <c r="A69" s="116"/>
      <c r="B69" s="110" t="s">
        <v>224</v>
      </c>
      <c r="C69" s="111">
        <v>0.83333333333333337</v>
      </c>
      <c r="D69" s="111">
        <v>0.7675941080196399</v>
      </c>
      <c r="E69" s="111">
        <v>0.83229813664596275</v>
      </c>
      <c r="F69" s="111">
        <v>0.81090909090909091</v>
      </c>
      <c r="G69" s="111">
        <v>0.84547928636226188</v>
      </c>
      <c r="H69" s="111">
        <v>0.83337769496939051</v>
      </c>
      <c r="I69" s="112">
        <v>3265</v>
      </c>
      <c r="J69" s="112">
        <v>3918</v>
      </c>
      <c r="K69" s="112">
        <v>469</v>
      </c>
      <c r="L69" s="112">
        <v>611</v>
      </c>
      <c r="M69" s="112">
        <v>134</v>
      </c>
      <c r="N69" s="112">
        <v>161</v>
      </c>
      <c r="O69" s="112">
        <v>223</v>
      </c>
      <c r="P69" s="112">
        <v>275</v>
      </c>
    </row>
    <row r="70" spans="1:24" x14ac:dyDescent="0.2">
      <c r="A70" s="116"/>
    </row>
    <row r="71" spans="1:24" x14ac:dyDescent="0.2">
      <c r="A71" s="116"/>
    </row>
    <row r="72" spans="1:24" ht="14.25" x14ac:dyDescent="0.2">
      <c r="A72" s="116"/>
      <c r="B72" s="5" t="s">
        <v>304</v>
      </c>
      <c r="O72" s="107" t="s">
        <v>189</v>
      </c>
      <c r="P72" s="146" t="s">
        <v>272</v>
      </c>
    </row>
    <row r="73" spans="1:24" x14ac:dyDescent="0.2">
      <c r="A73" s="116"/>
      <c r="B73" s="4"/>
    </row>
    <row r="74" spans="1:24" x14ac:dyDescent="0.2">
      <c r="A74" s="116"/>
      <c r="B74" s="3"/>
      <c r="C74" s="12" t="s">
        <v>27</v>
      </c>
      <c r="D74" s="12"/>
      <c r="E74" s="12"/>
      <c r="F74" s="12"/>
      <c r="G74" s="12"/>
      <c r="H74" s="12"/>
      <c r="I74" s="11" t="s">
        <v>24</v>
      </c>
      <c r="J74" s="11"/>
      <c r="K74" s="11" t="s">
        <v>0</v>
      </c>
      <c r="L74" s="11"/>
      <c r="M74" s="11" t="s">
        <v>1</v>
      </c>
      <c r="N74" s="11"/>
      <c r="O74" s="11" t="s">
        <v>26</v>
      </c>
      <c r="P74" s="11"/>
    </row>
    <row r="75" spans="1:24" s="135" customFormat="1" ht="24" x14ac:dyDescent="0.2">
      <c r="A75" s="133"/>
      <c r="B75" s="131" t="s">
        <v>42</v>
      </c>
      <c r="C75" s="129" t="s">
        <v>24</v>
      </c>
      <c r="D75" s="129" t="s">
        <v>0</v>
      </c>
      <c r="E75" s="129" t="s">
        <v>1</v>
      </c>
      <c r="F75" s="129" t="s">
        <v>222</v>
      </c>
      <c r="G75" s="129" t="s">
        <v>186</v>
      </c>
      <c r="H75" s="129" t="s">
        <v>221</v>
      </c>
      <c r="I75" s="129" t="s">
        <v>106</v>
      </c>
      <c r="J75" s="129" t="s">
        <v>107</v>
      </c>
      <c r="K75" s="129" t="s">
        <v>106</v>
      </c>
      <c r="L75" s="129" t="s">
        <v>107</v>
      </c>
      <c r="M75" s="129" t="s">
        <v>106</v>
      </c>
      <c r="N75" s="129" t="s">
        <v>107</v>
      </c>
      <c r="O75" s="129" t="s">
        <v>106</v>
      </c>
      <c r="P75" s="129" t="s">
        <v>107</v>
      </c>
      <c r="Q75" s="134"/>
      <c r="R75" s="134"/>
      <c r="S75" s="134"/>
      <c r="T75" s="134"/>
      <c r="U75" s="134"/>
      <c r="V75" s="134"/>
      <c r="W75" s="134"/>
      <c r="X75" s="134"/>
    </row>
    <row r="76" spans="1:24" x14ac:dyDescent="0.2">
      <c r="A76" s="116" t="s">
        <v>206</v>
      </c>
      <c r="B76" s="6" t="s">
        <v>4</v>
      </c>
      <c r="C76" s="13">
        <v>0.74088866699950073</v>
      </c>
      <c r="D76" s="13">
        <v>0.67539267015706805</v>
      </c>
      <c r="E76" s="13">
        <v>0.63694267515923564</v>
      </c>
      <c r="F76" s="13">
        <v>0.69444444444444442</v>
      </c>
      <c r="G76" s="13">
        <v>0.74779249448123619</v>
      </c>
      <c r="H76" s="13">
        <v>0.76021314387211369</v>
      </c>
      <c r="I76" s="143">
        <v>1484</v>
      </c>
      <c r="J76" s="143">
        <v>2003</v>
      </c>
      <c r="K76" s="143">
        <v>129</v>
      </c>
      <c r="L76" s="143">
        <v>191</v>
      </c>
      <c r="M76" s="143">
        <v>200</v>
      </c>
      <c r="N76" s="143">
        <v>314</v>
      </c>
      <c r="O76" s="143">
        <v>350</v>
      </c>
      <c r="P76" s="143">
        <v>504</v>
      </c>
    </row>
    <row r="77" spans="1:24" x14ac:dyDescent="0.2">
      <c r="A77" s="116" t="s">
        <v>207</v>
      </c>
      <c r="B77" s="6" t="s">
        <v>5</v>
      </c>
      <c r="C77" s="16">
        <v>0.73031496062992129</v>
      </c>
      <c r="D77" s="16">
        <v>0.60389610389610393</v>
      </c>
      <c r="E77" s="16">
        <v>0.61904761904761907</v>
      </c>
      <c r="F77" s="16">
        <v>0.69918699186991873</v>
      </c>
      <c r="G77" s="16">
        <v>0.78531073446327682</v>
      </c>
      <c r="H77" s="16">
        <v>0.73266331658291461</v>
      </c>
      <c r="I77" s="143">
        <v>742</v>
      </c>
      <c r="J77" s="143">
        <v>1016</v>
      </c>
      <c r="K77" s="143">
        <v>186</v>
      </c>
      <c r="L77" s="143">
        <v>308</v>
      </c>
      <c r="M77" s="143">
        <v>13</v>
      </c>
      <c r="N77" s="143">
        <v>21</v>
      </c>
      <c r="O77" s="143">
        <v>172</v>
      </c>
      <c r="P77" s="143">
        <v>246</v>
      </c>
    </row>
    <row r="78" spans="1:24" x14ac:dyDescent="0.2">
      <c r="A78" s="116" t="s">
        <v>224</v>
      </c>
      <c r="B78" s="6" t="s">
        <v>6</v>
      </c>
      <c r="C78" s="16">
        <v>0.68956521739130439</v>
      </c>
      <c r="D78" s="16">
        <v>0.38819875776397517</v>
      </c>
      <c r="E78" s="16">
        <v>0.4891304347826087</v>
      </c>
      <c r="F78" s="16">
        <v>0.453125</v>
      </c>
      <c r="G78" s="16">
        <v>0.73862487360970674</v>
      </c>
      <c r="H78" s="16">
        <v>0.69791666666666663</v>
      </c>
      <c r="I78" s="143">
        <v>1586</v>
      </c>
      <c r="J78" s="143">
        <v>2300</v>
      </c>
      <c r="K78" s="143">
        <v>125</v>
      </c>
      <c r="L78" s="143">
        <v>322</v>
      </c>
      <c r="M78" s="143">
        <v>45</v>
      </c>
      <c r="N78" s="143">
        <v>92</v>
      </c>
      <c r="O78" s="143">
        <v>58</v>
      </c>
      <c r="P78" s="143">
        <v>128</v>
      </c>
    </row>
    <row r="79" spans="1:24" x14ac:dyDescent="0.2">
      <c r="A79" s="116" t="s">
        <v>208</v>
      </c>
      <c r="B79" s="6" t="s">
        <v>7</v>
      </c>
      <c r="C79" s="16">
        <v>0.81715210355987056</v>
      </c>
      <c r="D79" s="16">
        <v>0.68131868131868134</v>
      </c>
      <c r="E79" s="16">
        <v>0.64210526315789473</v>
      </c>
      <c r="F79" s="16">
        <v>0.63945578231292521</v>
      </c>
      <c r="G79" s="16">
        <v>0.84060721062618593</v>
      </c>
      <c r="H79" s="16">
        <v>0.83172655565293607</v>
      </c>
      <c r="I79" s="143">
        <v>1010</v>
      </c>
      <c r="J79" s="143">
        <v>1236</v>
      </c>
      <c r="K79" s="143">
        <v>124</v>
      </c>
      <c r="L79" s="143">
        <v>182</v>
      </c>
      <c r="M79" s="143">
        <v>61</v>
      </c>
      <c r="N79" s="143">
        <v>95</v>
      </c>
      <c r="O79" s="143">
        <v>94</v>
      </c>
      <c r="P79" s="143">
        <v>147</v>
      </c>
    </row>
    <row r="80" spans="1:24" x14ac:dyDescent="0.2">
      <c r="A80" s="116" t="s">
        <v>206</v>
      </c>
      <c r="B80" s="6" t="s">
        <v>8</v>
      </c>
      <c r="C80" s="16">
        <v>0.69594865623746494</v>
      </c>
      <c r="D80" s="16">
        <v>0.57493857493857492</v>
      </c>
      <c r="E80" s="16">
        <v>0.5824915824915825</v>
      </c>
      <c r="F80" s="16">
        <v>0.62639999999999996</v>
      </c>
      <c r="G80" s="16">
        <v>0.71955896452540746</v>
      </c>
      <c r="H80" s="16">
        <v>0.73143759873617697</v>
      </c>
      <c r="I80" s="143">
        <v>1735</v>
      </c>
      <c r="J80" s="143">
        <v>2493</v>
      </c>
      <c r="K80" s="143">
        <v>234</v>
      </c>
      <c r="L80" s="143">
        <v>407</v>
      </c>
      <c r="M80" s="143">
        <v>346</v>
      </c>
      <c r="N80" s="143">
        <v>594</v>
      </c>
      <c r="O80" s="143">
        <v>783</v>
      </c>
      <c r="P80" s="143">
        <v>1250</v>
      </c>
    </row>
    <row r="81" spans="1:16" x14ac:dyDescent="0.2">
      <c r="A81" s="116" t="s">
        <v>208</v>
      </c>
      <c r="B81" s="6" t="s">
        <v>9</v>
      </c>
      <c r="C81" s="16">
        <v>0.69786096256684493</v>
      </c>
      <c r="D81" s="16">
        <v>0.58163265306122447</v>
      </c>
      <c r="E81" s="16">
        <v>0.5957446808510638</v>
      </c>
      <c r="F81" s="16">
        <v>0.67062314540059342</v>
      </c>
      <c r="G81" s="16">
        <v>0.77312775330396477</v>
      </c>
      <c r="H81" s="16">
        <v>0.7047075606276747</v>
      </c>
      <c r="I81" s="143">
        <v>522</v>
      </c>
      <c r="J81" s="143">
        <v>748</v>
      </c>
      <c r="K81" s="143">
        <v>171</v>
      </c>
      <c r="L81" s="143">
        <v>294</v>
      </c>
      <c r="M81" s="143">
        <v>28</v>
      </c>
      <c r="N81" s="143">
        <v>47</v>
      </c>
      <c r="O81" s="143">
        <v>226</v>
      </c>
      <c r="P81" s="143">
        <v>337</v>
      </c>
    </row>
    <row r="82" spans="1:16" x14ac:dyDescent="0.2">
      <c r="A82" s="116" t="s">
        <v>208</v>
      </c>
      <c r="B82" s="6" t="s">
        <v>105</v>
      </c>
      <c r="C82" s="16">
        <v>0.70238095238095233</v>
      </c>
      <c r="D82" s="16">
        <v>0.50310559006211175</v>
      </c>
      <c r="E82" s="16">
        <v>0.55072463768115942</v>
      </c>
      <c r="F82" s="16">
        <v>0.6328125</v>
      </c>
      <c r="G82" s="16">
        <v>0.76516634050880628</v>
      </c>
      <c r="H82" s="16">
        <v>0.71973466003316755</v>
      </c>
      <c r="I82" s="143">
        <v>472</v>
      </c>
      <c r="J82" s="143">
        <v>672</v>
      </c>
      <c r="K82" s="143">
        <v>81</v>
      </c>
      <c r="L82" s="143">
        <v>161</v>
      </c>
      <c r="M82" s="143">
        <v>38</v>
      </c>
      <c r="N82" s="143">
        <v>69</v>
      </c>
      <c r="O82" s="143">
        <v>81</v>
      </c>
      <c r="P82" s="143">
        <v>128</v>
      </c>
    </row>
    <row r="83" spans="1:16" x14ac:dyDescent="0.2">
      <c r="A83" s="116" t="s">
        <v>207</v>
      </c>
      <c r="B83" s="6" t="s">
        <v>11</v>
      </c>
      <c r="C83" s="16">
        <v>0.71062992125984248</v>
      </c>
      <c r="D83" s="16">
        <v>0.55882352941176472</v>
      </c>
      <c r="E83" s="16">
        <v>0.66666666666666663</v>
      </c>
      <c r="F83" s="16">
        <v>0.65660377358490563</v>
      </c>
      <c r="G83" s="16">
        <v>0.84444444444444444</v>
      </c>
      <c r="H83" s="16">
        <v>0.71169354838709675</v>
      </c>
      <c r="I83" s="143">
        <v>361</v>
      </c>
      <c r="J83" s="143">
        <v>508</v>
      </c>
      <c r="K83" s="143">
        <v>133</v>
      </c>
      <c r="L83" s="143">
        <v>238</v>
      </c>
      <c r="M83" s="143">
        <v>8</v>
      </c>
      <c r="N83" s="143">
        <v>12</v>
      </c>
      <c r="O83" s="143">
        <v>174</v>
      </c>
      <c r="P83" s="143">
        <v>265</v>
      </c>
    </row>
    <row r="84" spans="1:16" x14ac:dyDescent="0.2">
      <c r="A84" s="116" t="s">
        <v>208</v>
      </c>
      <c r="B84" s="6" t="s">
        <v>30</v>
      </c>
      <c r="C84" s="16">
        <v>0.76026490066225161</v>
      </c>
      <c r="D84" s="16">
        <v>0.63316582914572861</v>
      </c>
      <c r="E84" s="16">
        <v>0.6333333333333333</v>
      </c>
      <c r="F84" s="16">
        <v>0.73550724637681164</v>
      </c>
      <c r="G84" s="16">
        <v>0.80575539568345322</v>
      </c>
      <c r="H84" s="16">
        <v>0.76551724137931032</v>
      </c>
      <c r="I84" s="143">
        <v>574</v>
      </c>
      <c r="J84" s="143">
        <v>755</v>
      </c>
      <c r="K84" s="143">
        <v>126</v>
      </c>
      <c r="L84" s="143">
        <v>199</v>
      </c>
      <c r="M84" s="143">
        <v>19</v>
      </c>
      <c r="N84" s="143">
        <v>30</v>
      </c>
      <c r="O84" s="143">
        <v>203</v>
      </c>
      <c r="P84" s="143">
        <v>276</v>
      </c>
    </row>
    <row r="85" spans="1:16" x14ac:dyDescent="0.2">
      <c r="A85" s="116" t="s">
        <v>224</v>
      </c>
      <c r="B85" s="6" t="s">
        <v>13</v>
      </c>
      <c r="C85" s="16">
        <v>0.76771653543307083</v>
      </c>
      <c r="D85" s="16">
        <v>0.67741935483870963</v>
      </c>
      <c r="E85" s="16">
        <v>0.66666666666666663</v>
      </c>
      <c r="F85" s="16">
        <v>0.68571428571428572</v>
      </c>
      <c r="G85" s="16">
        <v>0.78026905829596416</v>
      </c>
      <c r="H85" s="16">
        <v>0.77079107505070998</v>
      </c>
      <c r="I85" s="143">
        <v>390</v>
      </c>
      <c r="J85" s="143">
        <v>508</v>
      </c>
      <c r="K85" s="143">
        <v>42</v>
      </c>
      <c r="L85" s="143">
        <v>62</v>
      </c>
      <c r="M85" s="143">
        <v>10</v>
      </c>
      <c r="N85" s="143">
        <v>15</v>
      </c>
      <c r="O85" s="143">
        <v>24</v>
      </c>
      <c r="P85" s="143">
        <v>35</v>
      </c>
    </row>
    <row r="86" spans="1:16" x14ac:dyDescent="0.2">
      <c r="A86" s="116" t="s">
        <v>206</v>
      </c>
      <c r="B86" s="6" t="s">
        <v>14</v>
      </c>
      <c r="C86" s="16">
        <v>0.61377245508982037</v>
      </c>
      <c r="D86" s="16">
        <v>0.48096885813148788</v>
      </c>
      <c r="E86" s="16">
        <v>0.55000000000000004</v>
      </c>
      <c r="F86" s="16">
        <v>0.5317725752508361</v>
      </c>
      <c r="G86" s="16">
        <v>0.71503957783641159</v>
      </c>
      <c r="H86" s="16">
        <v>0.6157407407407407</v>
      </c>
      <c r="I86" s="143">
        <v>410</v>
      </c>
      <c r="J86" s="143">
        <v>668</v>
      </c>
      <c r="K86" s="143">
        <v>139</v>
      </c>
      <c r="L86" s="143">
        <v>289</v>
      </c>
      <c r="M86" s="143">
        <v>11</v>
      </c>
      <c r="N86" s="143">
        <v>20</v>
      </c>
      <c r="O86" s="143">
        <v>159</v>
      </c>
      <c r="P86" s="143">
        <v>299</v>
      </c>
    </row>
    <row r="87" spans="1:16" x14ac:dyDescent="0.2">
      <c r="A87" s="116" t="s">
        <v>224</v>
      </c>
      <c r="B87" s="6" t="s">
        <v>15</v>
      </c>
      <c r="C87" s="16">
        <v>0.81720430107526887</v>
      </c>
      <c r="D87" s="16">
        <v>0.77777777777777779</v>
      </c>
      <c r="E87" s="16">
        <v>0.55555555555555558</v>
      </c>
      <c r="F87" s="16">
        <v>0.83333333333333337</v>
      </c>
      <c r="G87" s="16">
        <v>0.82304526748971196</v>
      </c>
      <c r="H87" s="16">
        <v>0.82592592592592595</v>
      </c>
      <c r="I87" s="143">
        <v>228</v>
      </c>
      <c r="J87" s="143">
        <v>279</v>
      </c>
      <c r="K87" s="143">
        <v>28</v>
      </c>
      <c r="L87" s="143">
        <v>36</v>
      </c>
      <c r="M87" s="143">
        <v>5</v>
      </c>
      <c r="N87" s="143">
        <v>9</v>
      </c>
      <c r="O87" s="143">
        <v>15</v>
      </c>
      <c r="P87" s="143">
        <v>18</v>
      </c>
    </row>
    <row r="88" spans="1:16" x14ac:dyDescent="0.2">
      <c r="A88" s="116" t="s">
        <v>224</v>
      </c>
      <c r="B88" s="6" t="s">
        <v>16</v>
      </c>
      <c r="C88" s="16">
        <v>0.80887096774193545</v>
      </c>
      <c r="D88" s="16">
        <v>0.70414201183431957</v>
      </c>
      <c r="E88" s="16">
        <v>0.61111111111111116</v>
      </c>
      <c r="F88" s="16">
        <v>0.72881355932203384</v>
      </c>
      <c r="G88" s="16">
        <v>0.82539682539682535</v>
      </c>
      <c r="H88" s="16">
        <v>0.81787521079258008</v>
      </c>
      <c r="I88" s="143">
        <v>1003</v>
      </c>
      <c r="J88" s="143">
        <v>1240</v>
      </c>
      <c r="K88" s="143">
        <v>119</v>
      </c>
      <c r="L88" s="143">
        <v>169</v>
      </c>
      <c r="M88" s="143">
        <v>33</v>
      </c>
      <c r="N88" s="143">
        <v>54</v>
      </c>
      <c r="O88" s="143">
        <v>86</v>
      </c>
      <c r="P88" s="143">
        <v>118</v>
      </c>
    </row>
    <row r="89" spans="1:16" x14ac:dyDescent="0.2">
      <c r="A89" s="116" t="s">
        <v>207</v>
      </c>
      <c r="B89" s="6" t="s">
        <v>17</v>
      </c>
      <c r="C89" s="16">
        <v>0.66550522648083621</v>
      </c>
      <c r="D89" s="16">
        <v>0.57558139534883723</v>
      </c>
      <c r="E89" s="16">
        <v>0.55555555555555558</v>
      </c>
      <c r="F89" s="16">
        <v>0.63589743589743586</v>
      </c>
      <c r="G89" s="16">
        <v>0.8</v>
      </c>
      <c r="H89" s="16">
        <v>0.6690647482014388</v>
      </c>
      <c r="I89" s="143">
        <v>191</v>
      </c>
      <c r="J89" s="143">
        <v>287</v>
      </c>
      <c r="K89" s="143">
        <v>99</v>
      </c>
      <c r="L89" s="143">
        <v>172</v>
      </c>
      <c r="M89" s="143">
        <v>5</v>
      </c>
      <c r="N89" s="143">
        <v>9</v>
      </c>
      <c r="O89" s="143">
        <v>124</v>
      </c>
      <c r="P89" s="143">
        <v>195</v>
      </c>
    </row>
    <row r="90" spans="1:16" x14ac:dyDescent="0.2">
      <c r="A90" s="116" t="s">
        <v>207</v>
      </c>
      <c r="B90" s="6" t="s">
        <v>18</v>
      </c>
      <c r="C90" s="16">
        <v>0.81224489795918364</v>
      </c>
      <c r="D90" s="16">
        <v>0.68644067796610164</v>
      </c>
      <c r="E90" s="16">
        <v>0.66666666666666663</v>
      </c>
      <c r="F90" s="16">
        <v>0.73493975903614461</v>
      </c>
      <c r="G90" s="16">
        <v>0.85215053763440862</v>
      </c>
      <c r="H90" s="16">
        <v>0.81404958677685946</v>
      </c>
      <c r="I90" s="143">
        <v>398</v>
      </c>
      <c r="J90" s="143">
        <v>490</v>
      </c>
      <c r="K90" s="143">
        <v>81</v>
      </c>
      <c r="L90" s="143">
        <v>118</v>
      </c>
      <c r="M90" s="143">
        <v>4</v>
      </c>
      <c r="N90" s="143">
        <v>6</v>
      </c>
      <c r="O90" s="143">
        <v>61</v>
      </c>
      <c r="P90" s="143">
        <v>83</v>
      </c>
    </row>
    <row r="91" spans="1:16" x14ac:dyDescent="0.2">
      <c r="A91" s="116" t="s">
        <v>207</v>
      </c>
      <c r="B91" s="6" t="s">
        <v>19</v>
      </c>
      <c r="C91" s="16">
        <v>0.77609427609427606</v>
      </c>
      <c r="D91" s="16">
        <v>0.64362850971922247</v>
      </c>
      <c r="E91" s="16">
        <v>0.68333333333333335</v>
      </c>
      <c r="F91" s="16">
        <v>0.75841584158415842</v>
      </c>
      <c r="G91" s="16">
        <v>0.82259287338893106</v>
      </c>
      <c r="H91" s="16">
        <v>0.77932636469221839</v>
      </c>
      <c r="I91" s="143">
        <v>1383</v>
      </c>
      <c r="J91" s="143">
        <v>1782</v>
      </c>
      <c r="K91" s="143">
        <v>298</v>
      </c>
      <c r="L91" s="143">
        <v>463</v>
      </c>
      <c r="M91" s="143">
        <v>41</v>
      </c>
      <c r="N91" s="143">
        <v>60</v>
      </c>
      <c r="O91" s="143">
        <v>383</v>
      </c>
      <c r="P91" s="143">
        <v>505</v>
      </c>
    </row>
    <row r="92" spans="1:16" x14ac:dyDescent="0.2">
      <c r="A92" s="116" t="s">
        <v>208</v>
      </c>
      <c r="B92" s="6" t="s">
        <v>20</v>
      </c>
      <c r="C92" s="16">
        <v>0.75225225225225223</v>
      </c>
      <c r="D92" s="16">
        <v>0.62195121951219512</v>
      </c>
      <c r="E92" s="16">
        <v>0.75</v>
      </c>
      <c r="F92" s="16">
        <v>0.68292682926829273</v>
      </c>
      <c r="G92" s="16">
        <v>0.82857142857142863</v>
      </c>
      <c r="H92" s="16">
        <v>0.75233644859813087</v>
      </c>
      <c r="I92" s="143">
        <v>167</v>
      </c>
      <c r="J92" s="143">
        <v>222</v>
      </c>
      <c r="K92" s="143">
        <v>51</v>
      </c>
      <c r="L92" s="143">
        <v>82</v>
      </c>
      <c r="M92" s="143">
        <v>6</v>
      </c>
      <c r="N92" s="143">
        <v>8</v>
      </c>
      <c r="O92" s="143">
        <v>28</v>
      </c>
      <c r="P92" s="143">
        <v>41</v>
      </c>
    </row>
    <row r="93" spans="1:16" x14ac:dyDescent="0.2">
      <c r="A93" s="116" t="s">
        <v>206</v>
      </c>
      <c r="B93" s="6" t="s">
        <v>21</v>
      </c>
      <c r="C93" s="16">
        <v>0.74990410433448407</v>
      </c>
      <c r="D93" s="16">
        <v>0.647887323943662</v>
      </c>
      <c r="E93" s="16">
        <v>0.58914728682170547</v>
      </c>
      <c r="F93" s="16">
        <v>0.67820069204152245</v>
      </c>
      <c r="G93" s="16">
        <v>0.76237623762376239</v>
      </c>
      <c r="H93" s="16">
        <v>0.76756066411238821</v>
      </c>
      <c r="I93" s="143">
        <v>1955</v>
      </c>
      <c r="J93" s="143">
        <v>2607</v>
      </c>
      <c r="K93" s="143">
        <v>184</v>
      </c>
      <c r="L93" s="143">
        <v>284</v>
      </c>
      <c r="M93" s="143">
        <v>152</v>
      </c>
      <c r="N93" s="143">
        <v>258</v>
      </c>
      <c r="O93" s="143">
        <v>196</v>
      </c>
      <c r="P93" s="143">
        <v>289</v>
      </c>
    </row>
    <row r="94" spans="1:16" x14ac:dyDescent="0.2">
      <c r="A94" s="116" t="s">
        <v>224</v>
      </c>
      <c r="B94" s="6" t="s">
        <v>22</v>
      </c>
      <c r="C94" s="16">
        <v>0.70873786407766992</v>
      </c>
      <c r="D94" s="16">
        <v>0.6</v>
      </c>
      <c r="E94" s="16">
        <v>0.8</v>
      </c>
      <c r="F94" s="16">
        <v>0.66666666666666663</v>
      </c>
      <c r="G94" s="16">
        <v>0.72727272727272729</v>
      </c>
      <c r="H94" s="16">
        <v>0.70408163265306123</v>
      </c>
      <c r="I94" s="143">
        <v>73</v>
      </c>
      <c r="J94" s="143">
        <v>103</v>
      </c>
      <c r="K94" s="143">
        <v>9</v>
      </c>
      <c r="L94" s="143">
        <v>15</v>
      </c>
      <c r="M94" s="143">
        <v>4</v>
      </c>
      <c r="N94" s="143">
        <v>5</v>
      </c>
      <c r="O94" s="143">
        <v>6</v>
      </c>
      <c r="P94" s="143">
        <v>9</v>
      </c>
    </row>
    <row r="95" spans="1:16" x14ac:dyDescent="0.2">
      <c r="A95" s="116" t="s">
        <v>208</v>
      </c>
      <c r="B95" s="6" t="s">
        <v>23</v>
      </c>
      <c r="C95" s="16">
        <v>0.6985815602836879</v>
      </c>
      <c r="D95" s="16">
        <v>0.62857142857142856</v>
      </c>
      <c r="E95" s="16">
        <v>0.4375</v>
      </c>
      <c r="F95" s="16">
        <v>0.67272727272727273</v>
      </c>
      <c r="G95" s="16">
        <v>0.74011299435028244</v>
      </c>
      <c r="H95" s="16">
        <v>0.7142857142857143</v>
      </c>
      <c r="I95" s="143">
        <v>197</v>
      </c>
      <c r="J95" s="143">
        <v>282</v>
      </c>
      <c r="K95" s="143">
        <v>66</v>
      </c>
      <c r="L95" s="143">
        <v>105</v>
      </c>
      <c r="M95" s="143">
        <v>7</v>
      </c>
      <c r="N95" s="143">
        <v>16</v>
      </c>
      <c r="O95" s="143">
        <v>74</v>
      </c>
      <c r="P95" s="143">
        <v>110</v>
      </c>
    </row>
    <row r="96" spans="1:16" x14ac:dyDescent="0.2">
      <c r="A96" s="116"/>
      <c r="B96" s="6" t="s">
        <v>35</v>
      </c>
      <c r="C96" s="16">
        <v>0</v>
      </c>
      <c r="D96" s="16">
        <v>0</v>
      </c>
      <c r="E96" s="16" t="e">
        <v>#DIV/0!</v>
      </c>
      <c r="F96" s="16" t="e">
        <v>#DIV/0!</v>
      </c>
      <c r="G96" s="16" t="e">
        <v>#DIV/0!</v>
      </c>
      <c r="H96" s="16">
        <v>0</v>
      </c>
      <c r="I96" s="143">
        <v>0</v>
      </c>
      <c r="J96" s="143">
        <v>2</v>
      </c>
      <c r="K96" s="143">
        <v>0</v>
      </c>
      <c r="L96" s="143">
        <v>2</v>
      </c>
      <c r="M96" s="143">
        <v>0</v>
      </c>
      <c r="N96" s="143">
        <v>0</v>
      </c>
      <c r="O96" s="143">
        <v>0</v>
      </c>
      <c r="P96" s="143">
        <v>0</v>
      </c>
    </row>
    <row r="97" spans="1:38" x14ac:dyDescent="0.2">
      <c r="A97" s="116"/>
      <c r="B97" s="6" t="s">
        <v>3</v>
      </c>
      <c r="C97" s="16" t="e">
        <v>#DIV/0!</v>
      </c>
      <c r="D97" s="16" t="e">
        <v>#DIV/0!</v>
      </c>
      <c r="E97" s="16" t="e">
        <v>#DIV/0!</v>
      </c>
      <c r="F97" s="16" t="e">
        <v>#DIV/0!</v>
      </c>
      <c r="G97" s="16" t="e">
        <v>#DIV/0!</v>
      </c>
      <c r="H97" s="16" t="e">
        <v>#DIV/0!</v>
      </c>
      <c r="I97" s="143">
        <v>0</v>
      </c>
      <c r="J97" s="143">
        <v>0</v>
      </c>
      <c r="K97" s="143">
        <v>0</v>
      </c>
      <c r="L97" s="143">
        <v>0</v>
      </c>
      <c r="M97" s="143">
        <v>0</v>
      </c>
      <c r="N97" s="143">
        <v>0</v>
      </c>
      <c r="O97" s="143">
        <v>0</v>
      </c>
      <c r="P97" s="143">
        <v>0</v>
      </c>
    </row>
    <row r="98" spans="1:38" x14ac:dyDescent="0.2">
      <c r="A98" s="116"/>
      <c r="B98" s="8" t="s">
        <v>2</v>
      </c>
      <c r="C98" s="17">
        <v>0.73664670065838322</v>
      </c>
      <c r="D98" s="17">
        <v>0.59160770919736516</v>
      </c>
      <c r="E98" s="17">
        <v>0.59746251441753173</v>
      </c>
      <c r="F98" s="17">
        <v>0.6616496086694762</v>
      </c>
      <c r="G98" s="17">
        <v>0.77356850080735318</v>
      </c>
      <c r="H98" s="17">
        <v>0.74971570910272378</v>
      </c>
      <c r="I98" s="10">
        <v>14881</v>
      </c>
      <c r="J98" s="10">
        <v>20201</v>
      </c>
      <c r="K98" s="10">
        <v>2425</v>
      </c>
      <c r="L98" s="10">
        <v>4099</v>
      </c>
      <c r="M98" s="10">
        <v>1036</v>
      </c>
      <c r="N98" s="10">
        <v>1734</v>
      </c>
      <c r="O98" s="10">
        <v>3297</v>
      </c>
      <c r="P98" s="10">
        <v>4983</v>
      </c>
    </row>
    <row r="99" spans="1:38" x14ac:dyDescent="0.2">
      <c r="A99" s="116"/>
      <c r="B99" s="110" t="s">
        <v>206</v>
      </c>
      <c r="C99" s="111">
        <v>0.71856903873375366</v>
      </c>
      <c r="D99" s="111">
        <v>0.58582408198121261</v>
      </c>
      <c r="E99" s="111">
        <v>0.59780775716694767</v>
      </c>
      <c r="F99" s="111">
        <v>0.63535439795046966</v>
      </c>
      <c r="G99" s="111">
        <v>0.74212121212121207</v>
      </c>
      <c r="H99" s="111">
        <v>0.74031890660592259</v>
      </c>
      <c r="I99" s="112">
        <v>5584</v>
      </c>
      <c r="J99" s="112">
        <v>7771</v>
      </c>
      <c r="K99" s="112">
        <v>686</v>
      </c>
      <c r="L99" s="112">
        <v>1171</v>
      </c>
      <c r="M99" s="112">
        <v>709</v>
      </c>
      <c r="N99" s="112">
        <v>1186</v>
      </c>
      <c r="O99" s="112">
        <v>1488</v>
      </c>
      <c r="P99" s="112">
        <v>2342</v>
      </c>
    </row>
    <row r="100" spans="1:38" x14ac:dyDescent="0.2">
      <c r="A100" s="116"/>
      <c r="B100" s="110" t="s">
        <v>207</v>
      </c>
      <c r="C100" s="111">
        <v>0.75312270389419544</v>
      </c>
      <c r="D100" s="111">
        <v>0.613548883756736</v>
      </c>
      <c r="E100" s="111">
        <v>0.65740740740740744</v>
      </c>
      <c r="F100" s="111">
        <v>0.7063369397217929</v>
      </c>
      <c r="G100" s="111">
        <v>0.81824712643678166</v>
      </c>
      <c r="H100" s="111">
        <v>0.75572327044025156</v>
      </c>
      <c r="I100" s="112">
        <v>3075</v>
      </c>
      <c r="J100" s="112">
        <v>4083</v>
      </c>
      <c r="K100" s="112">
        <v>797</v>
      </c>
      <c r="L100" s="112">
        <v>1299</v>
      </c>
      <c r="M100" s="112">
        <v>71</v>
      </c>
      <c r="N100" s="112">
        <v>108</v>
      </c>
      <c r="O100" s="112">
        <v>914</v>
      </c>
      <c r="P100" s="112">
        <v>1294</v>
      </c>
    </row>
    <row r="101" spans="1:38" x14ac:dyDescent="0.2">
      <c r="A101" s="116"/>
      <c r="B101" s="110" t="s">
        <v>208</v>
      </c>
      <c r="C101" s="111">
        <v>0.75146871008939975</v>
      </c>
      <c r="D101" s="111">
        <v>0.60508308895405671</v>
      </c>
      <c r="E101" s="111">
        <v>0.6</v>
      </c>
      <c r="F101" s="111">
        <v>0.67949951876804615</v>
      </c>
      <c r="G101" s="111">
        <v>0.80325034578146615</v>
      </c>
      <c r="H101" s="111">
        <v>0.7624657534246575</v>
      </c>
      <c r="I101" s="112">
        <v>2942</v>
      </c>
      <c r="J101" s="112">
        <v>3915</v>
      </c>
      <c r="K101" s="112">
        <v>619</v>
      </c>
      <c r="L101" s="112">
        <v>1023</v>
      </c>
      <c r="M101" s="112">
        <v>159</v>
      </c>
      <c r="N101" s="112">
        <v>265</v>
      </c>
      <c r="O101" s="112">
        <v>706</v>
      </c>
      <c r="P101" s="112">
        <v>1039</v>
      </c>
    </row>
    <row r="102" spans="1:38" x14ac:dyDescent="0.2">
      <c r="A102" s="116"/>
      <c r="B102" s="110" t="s">
        <v>224</v>
      </c>
      <c r="C102" s="111">
        <v>0.7404063205417607</v>
      </c>
      <c r="D102" s="111">
        <v>0.53476821192052981</v>
      </c>
      <c r="E102" s="111">
        <v>0.55428571428571427</v>
      </c>
      <c r="F102" s="111">
        <v>0.61363636363636365</v>
      </c>
      <c r="G102" s="111">
        <v>0.7728698379508625</v>
      </c>
      <c r="H102" s="111">
        <v>0.74806110458284369</v>
      </c>
      <c r="I102" s="112">
        <v>3280</v>
      </c>
      <c r="J102" s="112">
        <v>4430</v>
      </c>
      <c r="K102" s="112">
        <v>323</v>
      </c>
      <c r="L102" s="112">
        <v>604</v>
      </c>
      <c r="M102" s="112">
        <v>97</v>
      </c>
      <c r="N102" s="112">
        <v>175</v>
      </c>
      <c r="O102" s="112">
        <v>189</v>
      </c>
      <c r="P102" s="112">
        <v>308</v>
      </c>
    </row>
    <row r="103" spans="1:38" x14ac:dyDescent="0.2">
      <c r="A103" s="116"/>
    </row>
    <row r="104" spans="1:38" x14ac:dyDescent="0.2">
      <c r="A104" s="116"/>
    </row>
    <row r="105" spans="1:38" ht="14.25" x14ac:dyDescent="0.2">
      <c r="A105" s="116"/>
      <c r="B105" s="5" t="s">
        <v>305</v>
      </c>
    </row>
    <row r="106" spans="1:38" x14ac:dyDescent="0.2">
      <c r="A106" s="116"/>
    </row>
    <row r="107" spans="1:38" x14ac:dyDescent="0.2">
      <c r="A107" s="116"/>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2" customFormat="1" ht="24" x14ac:dyDescent="0.2">
      <c r="A108" s="130"/>
      <c r="B108" s="131" t="s">
        <v>37</v>
      </c>
      <c r="C108" s="129" t="s">
        <v>24</v>
      </c>
      <c r="D108" s="129" t="s">
        <v>0</v>
      </c>
      <c r="E108" s="129" t="s">
        <v>1</v>
      </c>
      <c r="F108" s="129" t="s">
        <v>222</v>
      </c>
      <c r="G108" s="129" t="s">
        <v>186</v>
      </c>
      <c r="H108" s="129" t="s">
        <v>221</v>
      </c>
      <c r="I108" s="129" t="s">
        <v>38</v>
      </c>
      <c r="J108" s="129" t="s">
        <v>39</v>
      </c>
      <c r="K108" s="129" t="s">
        <v>40</v>
      </c>
      <c r="L108" s="129" t="s">
        <v>41</v>
      </c>
      <c r="M108" s="129" t="s">
        <v>36</v>
      </c>
      <c r="N108" s="129" t="s">
        <v>24</v>
      </c>
      <c r="O108" s="129" t="s">
        <v>38</v>
      </c>
      <c r="P108" s="129" t="s">
        <v>39</v>
      </c>
      <c r="Q108" s="129" t="s">
        <v>40</v>
      </c>
      <c r="R108" s="129" t="s">
        <v>41</v>
      </c>
      <c r="S108" s="129" t="s">
        <v>36</v>
      </c>
      <c r="T108" s="129" t="s">
        <v>24</v>
      </c>
      <c r="U108" s="129" t="s">
        <v>38</v>
      </c>
      <c r="V108" s="129" t="s">
        <v>39</v>
      </c>
      <c r="W108" s="129" t="s">
        <v>40</v>
      </c>
      <c r="X108" s="129" t="s">
        <v>41</v>
      </c>
      <c r="Y108" s="129" t="s">
        <v>36</v>
      </c>
      <c r="Z108" s="129" t="s">
        <v>24</v>
      </c>
      <c r="AA108" s="129" t="s">
        <v>38</v>
      </c>
      <c r="AB108" s="129" t="s">
        <v>39</v>
      </c>
      <c r="AC108" s="129" t="s">
        <v>40</v>
      </c>
      <c r="AD108" s="129" t="s">
        <v>41</v>
      </c>
      <c r="AE108" s="129" t="s">
        <v>36</v>
      </c>
      <c r="AF108" s="129" t="s">
        <v>24</v>
      </c>
    </row>
    <row r="109" spans="1:38" x14ac:dyDescent="0.2">
      <c r="A109" s="116" t="s">
        <v>206</v>
      </c>
      <c r="B109" s="6" t="s">
        <v>4</v>
      </c>
      <c r="C109" s="13">
        <v>0.76144067796610171</v>
      </c>
      <c r="D109" s="13">
        <v>0.73666666666666669</v>
      </c>
      <c r="E109" s="13">
        <v>0.65506329113924056</v>
      </c>
      <c r="F109" s="13">
        <v>0.71641791044776115</v>
      </c>
      <c r="G109" s="13">
        <v>0.7650485436893204</v>
      </c>
      <c r="H109" s="13">
        <v>0.77788649706457924</v>
      </c>
      <c r="I109" s="7">
        <v>89</v>
      </c>
      <c r="J109" s="7">
        <v>1555</v>
      </c>
      <c r="K109" s="7">
        <v>242</v>
      </c>
      <c r="L109" s="7">
        <v>474</v>
      </c>
      <c r="M109" s="7">
        <v>459</v>
      </c>
      <c r="N109" s="7">
        <v>2819</v>
      </c>
      <c r="O109" s="7">
        <v>25</v>
      </c>
      <c r="P109" s="7">
        <v>196</v>
      </c>
      <c r="Q109" s="7">
        <v>25</v>
      </c>
      <c r="R109" s="7">
        <v>54</v>
      </c>
      <c r="S109" s="7">
        <v>87</v>
      </c>
      <c r="T109" s="7">
        <v>387</v>
      </c>
      <c r="U109" s="7">
        <v>26</v>
      </c>
      <c r="V109" s="7">
        <v>182</v>
      </c>
      <c r="W109" s="7">
        <v>25</v>
      </c>
      <c r="X109" s="7">
        <v>83</v>
      </c>
      <c r="Y109" s="7">
        <v>108</v>
      </c>
      <c r="Z109" s="7">
        <v>424</v>
      </c>
      <c r="AA109" s="7">
        <v>37</v>
      </c>
      <c r="AB109" s="7">
        <v>375</v>
      </c>
      <c r="AC109" s="7">
        <v>57</v>
      </c>
      <c r="AD109" s="7">
        <v>134</v>
      </c>
      <c r="AE109" s="7">
        <v>166</v>
      </c>
      <c r="AF109" s="7">
        <v>769</v>
      </c>
      <c r="AH109" s="2"/>
      <c r="AI109" s="2"/>
      <c r="AJ109" s="2"/>
      <c r="AK109" s="2"/>
      <c r="AL109" s="27"/>
    </row>
    <row r="110" spans="1:38" x14ac:dyDescent="0.2">
      <c r="A110" s="116" t="s">
        <v>207</v>
      </c>
      <c r="B110" s="6" t="s">
        <v>5</v>
      </c>
      <c r="C110" s="13">
        <v>0.80270793036750487</v>
      </c>
      <c r="D110" s="13">
        <v>0.75645161290322582</v>
      </c>
      <c r="E110" s="13">
        <v>0.84615384615384615</v>
      </c>
      <c r="F110" s="13">
        <v>0.75635593220338981</v>
      </c>
      <c r="G110" s="13">
        <v>0.83351235230934484</v>
      </c>
      <c r="H110" s="13">
        <v>0.80158730158730163</v>
      </c>
      <c r="I110" s="7">
        <v>101</v>
      </c>
      <c r="J110" s="7">
        <v>1094</v>
      </c>
      <c r="K110" s="7">
        <v>151</v>
      </c>
      <c r="L110" s="7">
        <v>205</v>
      </c>
      <c r="M110" s="7">
        <v>77</v>
      </c>
      <c r="N110" s="7">
        <v>1628</v>
      </c>
      <c r="O110" s="7">
        <v>67</v>
      </c>
      <c r="P110" s="7">
        <v>418</v>
      </c>
      <c r="Q110" s="7">
        <v>51</v>
      </c>
      <c r="R110" s="7">
        <v>84</v>
      </c>
      <c r="S110" s="7">
        <v>39</v>
      </c>
      <c r="T110" s="7">
        <v>659</v>
      </c>
      <c r="U110" s="7">
        <v>1</v>
      </c>
      <c r="V110" s="7">
        <v>31</v>
      </c>
      <c r="W110" s="7">
        <v>2</v>
      </c>
      <c r="X110" s="7">
        <v>5</v>
      </c>
      <c r="Y110" s="7">
        <v>1</v>
      </c>
      <c r="Z110" s="7">
        <v>40</v>
      </c>
      <c r="AA110" s="7">
        <v>46</v>
      </c>
      <c r="AB110" s="7">
        <v>316</v>
      </c>
      <c r="AC110" s="7">
        <v>41</v>
      </c>
      <c r="AD110" s="7">
        <v>69</v>
      </c>
      <c r="AE110" s="7">
        <v>32</v>
      </c>
      <c r="AF110" s="7">
        <v>504</v>
      </c>
      <c r="AH110" s="2"/>
      <c r="AI110" s="2"/>
      <c r="AJ110" s="2"/>
      <c r="AK110" s="2"/>
      <c r="AL110" s="27"/>
    </row>
    <row r="111" spans="1:38" x14ac:dyDescent="0.2">
      <c r="A111" s="116" t="s">
        <v>224</v>
      </c>
      <c r="B111" s="6" t="s">
        <v>6</v>
      </c>
      <c r="C111" s="13">
        <v>0.74129515131793033</v>
      </c>
      <c r="D111" s="13">
        <v>0.69598470363288722</v>
      </c>
      <c r="E111" s="13">
        <v>0.72067039106145248</v>
      </c>
      <c r="F111" s="13">
        <v>0.62551440329218111</v>
      </c>
      <c r="G111" s="13">
        <v>0.75058823529411767</v>
      </c>
      <c r="H111" s="13">
        <v>0.74257083621285414</v>
      </c>
      <c r="I111" s="7">
        <v>234</v>
      </c>
      <c r="J111" s="7">
        <v>2025</v>
      </c>
      <c r="K111" s="7">
        <v>253</v>
      </c>
      <c r="L111" s="7">
        <v>561</v>
      </c>
      <c r="M111" s="7">
        <v>186</v>
      </c>
      <c r="N111" s="7">
        <v>3259</v>
      </c>
      <c r="O111" s="7">
        <v>66</v>
      </c>
      <c r="P111" s="7">
        <v>338</v>
      </c>
      <c r="Q111" s="7">
        <v>26</v>
      </c>
      <c r="R111" s="7">
        <v>93</v>
      </c>
      <c r="S111" s="7">
        <v>42</v>
      </c>
      <c r="T111" s="7">
        <v>565</v>
      </c>
      <c r="U111" s="7">
        <v>18</v>
      </c>
      <c r="V111" s="7">
        <v>104</v>
      </c>
      <c r="W111" s="7">
        <v>25</v>
      </c>
      <c r="X111" s="7">
        <v>32</v>
      </c>
      <c r="Y111" s="7">
        <v>13</v>
      </c>
      <c r="Z111" s="7">
        <v>192</v>
      </c>
      <c r="AA111" s="7">
        <v>27</v>
      </c>
      <c r="AB111" s="7">
        <v>141</v>
      </c>
      <c r="AC111" s="7">
        <v>11</v>
      </c>
      <c r="AD111" s="7">
        <v>64</v>
      </c>
      <c r="AE111" s="7">
        <v>19</v>
      </c>
      <c r="AF111" s="7">
        <v>262</v>
      </c>
      <c r="AH111" s="2"/>
      <c r="AI111" s="2"/>
      <c r="AJ111" s="2"/>
      <c r="AK111" s="2"/>
      <c r="AL111" s="27"/>
    </row>
    <row r="112" spans="1:38" x14ac:dyDescent="0.2">
      <c r="A112" s="116" t="s">
        <v>208</v>
      </c>
      <c r="B112" s="6" t="s">
        <v>7</v>
      </c>
      <c r="C112" s="13">
        <v>0.79985549132947975</v>
      </c>
      <c r="D112" s="13">
        <v>0.77327935222672062</v>
      </c>
      <c r="E112" s="13">
        <v>0.76315789473684215</v>
      </c>
      <c r="F112" s="13">
        <v>0.70935960591133007</v>
      </c>
      <c r="G112" s="13">
        <v>0.80562884784520672</v>
      </c>
      <c r="H112" s="13">
        <v>0.80438311688311692</v>
      </c>
      <c r="I112" s="7">
        <v>67</v>
      </c>
      <c r="J112" s="7">
        <v>969</v>
      </c>
      <c r="K112" s="7">
        <v>138</v>
      </c>
      <c r="L112" s="7">
        <v>210</v>
      </c>
      <c r="M112" s="7">
        <v>243</v>
      </c>
      <c r="N112" s="7">
        <v>1627</v>
      </c>
      <c r="O112" s="7">
        <v>22</v>
      </c>
      <c r="P112" s="7">
        <v>166</v>
      </c>
      <c r="Q112" s="7">
        <v>25</v>
      </c>
      <c r="R112" s="7">
        <v>34</v>
      </c>
      <c r="S112" s="7">
        <v>49</v>
      </c>
      <c r="T112" s="7">
        <v>296</v>
      </c>
      <c r="U112" s="7">
        <v>10</v>
      </c>
      <c r="V112" s="7">
        <v>107</v>
      </c>
      <c r="W112" s="7">
        <v>9</v>
      </c>
      <c r="X112" s="7">
        <v>26</v>
      </c>
      <c r="Y112" s="7">
        <v>25</v>
      </c>
      <c r="Z112" s="7">
        <v>177</v>
      </c>
      <c r="AA112" s="7">
        <v>17</v>
      </c>
      <c r="AB112" s="7">
        <v>122</v>
      </c>
      <c r="AC112" s="7">
        <v>22</v>
      </c>
      <c r="AD112" s="7">
        <v>42</v>
      </c>
      <c r="AE112" s="7">
        <v>35</v>
      </c>
      <c r="AF112" s="7">
        <v>238</v>
      </c>
      <c r="AH112" s="2"/>
      <c r="AI112" s="2"/>
      <c r="AJ112" s="2"/>
      <c r="AK112" s="2"/>
      <c r="AL112" s="27"/>
    </row>
    <row r="113" spans="1:38" x14ac:dyDescent="0.2">
      <c r="A113" s="116" t="s">
        <v>206</v>
      </c>
      <c r="B113" s="6" t="s">
        <v>8</v>
      </c>
      <c r="C113" s="13">
        <v>0.70700824499411075</v>
      </c>
      <c r="D113" s="13">
        <v>0.71385542168674698</v>
      </c>
      <c r="E113" s="13">
        <v>0.67988394584139267</v>
      </c>
      <c r="F113" s="13">
        <v>0.69268558951965065</v>
      </c>
      <c r="G113" s="13">
        <v>0.70534407027818447</v>
      </c>
      <c r="H113" s="13">
        <v>0.71888230313293822</v>
      </c>
      <c r="I113" s="7">
        <v>236</v>
      </c>
      <c r="J113" s="7">
        <v>2135</v>
      </c>
      <c r="K113" s="7">
        <v>266</v>
      </c>
      <c r="L113" s="7">
        <v>759</v>
      </c>
      <c r="M113" s="7">
        <v>844</v>
      </c>
      <c r="N113" s="7">
        <v>4240</v>
      </c>
      <c r="O113" s="7">
        <v>71</v>
      </c>
      <c r="P113" s="7">
        <v>444</v>
      </c>
      <c r="Q113" s="7">
        <v>30</v>
      </c>
      <c r="R113" s="7">
        <v>119</v>
      </c>
      <c r="S113" s="7">
        <v>232</v>
      </c>
      <c r="T113" s="7">
        <v>896</v>
      </c>
      <c r="U113" s="7">
        <v>94</v>
      </c>
      <c r="V113" s="7">
        <v>621</v>
      </c>
      <c r="W113" s="7">
        <v>82</v>
      </c>
      <c r="X113" s="7">
        <v>237</v>
      </c>
      <c r="Y113" s="7">
        <v>243</v>
      </c>
      <c r="Z113" s="7">
        <v>1277</v>
      </c>
      <c r="AA113" s="7">
        <v>163</v>
      </c>
      <c r="AB113" s="7">
        <v>1139</v>
      </c>
      <c r="AC113" s="7">
        <v>130</v>
      </c>
      <c r="AD113" s="7">
        <v>400</v>
      </c>
      <c r="AE113" s="7">
        <v>540</v>
      </c>
      <c r="AF113" s="7">
        <v>2372</v>
      </c>
      <c r="AH113" s="2"/>
      <c r="AI113" s="2"/>
      <c r="AJ113" s="2"/>
      <c r="AK113" s="2"/>
      <c r="AL113" s="27"/>
    </row>
    <row r="114" spans="1:38" x14ac:dyDescent="0.2">
      <c r="A114" s="116" t="s">
        <v>208</v>
      </c>
      <c r="B114" s="6" t="s">
        <v>9</v>
      </c>
      <c r="C114" s="13">
        <v>0.78805620608899296</v>
      </c>
      <c r="D114" s="13">
        <v>0.72303206997084546</v>
      </c>
      <c r="E114" s="13">
        <v>0.6785714285714286</v>
      </c>
      <c r="F114" s="13">
        <v>0.72386058981233248</v>
      </c>
      <c r="G114" s="13">
        <v>0.83170254403131116</v>
      </c>
      <c r="H114" s="13">
        <v>0.7957393483709273</v>
      </c>
      <c r="I114" s="7">
        <v>73</v>
      </c>
      <c r="J114" s="7">
        <v>598</v>
      </c>
      <c r="K114" s="7">
        <v>75</v>
      </c>
      <c r="L114" s="7">
        <v>108</v>
      </c>
      <c r="M114" s="7">
        <v>156</v>
      </c>
      <c r="N114" s="7">
        <v>1010</v>
      </c>
      <c r="O114" s="7">
        <v>43</v>
      </c>
      <c r="P114" s="7">
        <v>214</v>
      </c>
      <c r="Q114" s="7">
        <v>34</v>
      </c>
      <c r="R114" s="7">
        <v>52</v>
      </c>
      <c r="S114" s="7">
        <v>121</v>
      </c>
      <c r="T114" s="7">
        <v>464</v>
      </c>
      <c r="U114" s="7">
        <v>12</v>
      </c>
      <c r="V114" s="7">
        <v>33</v>
      </c>
      <c r="W114" s="7">
        <v>5</v>
      </c>
      <c r="X114" s="7">
        <v>6</v>
      </c>
      <c r="Y114" s="7">
        <v>10</v>
      </c>
      <c r="Z114" s="7">
        <v>66</v>
      </c>
      <c r="AA114" s="7">
        <v>52</v>
      </c>
      <c r="AB114" s="7">
        <v>236</v>
      </c>
      <c r="AC114" s="7">
        <v>34</v>
      </c>
      <c r="AD114" s="7">
        <v>51</v>
      </c>
      <c r="AE114" s="7">
        <v>106</v>
      </c>
      <c r="AF114" s="7">
        <v>479</v>
      </c>
      <c r="AH114" s="2"/>
      <c r="AI114" s="2"/>
      <c r="AJ114" s="2"/>
      <c r="AK114" s="2"/>
      <c r="AL114" s="27"/>
    </row>
    <row r="115" spans="1:38" x14ac:dyDescent="0.2">
      <c r="A115" s="116" t="s">
        <v>208</v>
      </c>
      <c r="B115" s="6" t="s">
        <v>105</v>
      </c>
      <c r="C115" s="13">
        <v>0.71062740076824582</v>
      </c>
      <c r="D115" s="13">
        <v>0.64864864864864868</v>
      </c>
      <c r="E115" s="13">
        <v>0.65</v>
      </c>
      <c r="F115" s="13">
        <v>0.6717557251908397</v>
      </c>
      <c r="G115" s="13">
        <v>0.73524150268336319</v>
      </c>
      <c r="H115" s="13">
        <v>0.71754636233951496</v>
      </c>
      <c r="I115" s="7">
        <v>67</v>
      </c>
      <c r="J115" s="7">
        <v>498</v>
      </c>
      <c r="K115" s="7">
        <v>57</v>
      </c>
      <c r="L115" s="7">
        <v>159</v>
      </c>
      <c r="M115" s="7">
        <v>199</v>
      </c>
      <c r="N115" s="7">
        <v>980</v>
      </c>
      <c r="O115" s="7">
        <v>30</v>
      </c>
      <c r="P115" s="7">
        <v>127</v>
      </c>
      <c r="Q115" s="7">
        <v>17</v>
      </c>
      <c r="R115" s="7">
        <v>48</v>
      </c>
      <c r="S115" s="7">
        <v>82</v>
      </c>
      <c r="T115" s="7">
        <v>304</v>
      </c>
      <c r="U115" s="7">
        <v>8</v>
      </c>
      <c r="V115" s="7">
        <v>47</v>
      </c>
      <c r="W115" s="7">
        <v>5</v>
      </c>
      <c r="X115" s="7">
        <v>20</v>
      </c>
      <c r="Y115" s="7">
        <v>26</v>
      </c>
      <c r="Z115" s="7">
        <v>106</v>
      </c>
      <c r="AA115" s="7">
        <v>20</v>
      </c>
      <c r="AB115" s="7">
        <v>80</v>
      </c>
      <c r="AC115" s="7">
        <v>8</v>
      </c>
      <c r="AD115" s="7">
        <v>23</v>
      </c>
      <c r="AE115" s="7">
        <v>45</v>
      </c>
      <c r="AF115" s="7">
        <v>176</v>
      </c>
      <c r="AH115" s="2"/>
      <c r="AI115" s="2"/>
      <c r="AJ115" s="2"/>
      <c r="AK115" s="2"/>
      <c r="AL115" s="27"/>
    </row>
    <row r="116" spans="1:38" x14ac:dyDescent="0.2">
      <c r="A116" s="116" t="s">
        <v>207</v>
      </c>
      <c r="B116" s="6" t="s">
        <v>11</v>
      </c>
      <c r="C116" s="13">
        <v>0.70783532536520588</v>
      </c>
      <c r="D116" s="13">
        <v>0.69543147208121825</v>
      </c>
      <c r="E116" s="13">
        <v>0.63636363636363635</v>
      </c>
      <c r="F116" s="13">
        <v>0.66752577319587625</v>
      </c>
      <c r="G116" s="13">
        <v>0.7214484679665738</v>
      </c>
      <c r="H116" s="13">
        <v>0.71111111111111114</v>
      </c>
      <c r="I116" s="7">
        <v>60</v>
      </c>
      <c r="J116" s="7">
        <v>484</v>
      </c>
      <c r="K116" s="7">
        <v>49</v>
      </c>
      <c r="L116" s="7">
        <v>160</v>
      </c>
      <c r="M116" s="7">
        <v>48</v>
      </c>
      <c r="N116" s="7">
        <v>801</v>
      </c>
      <c r="O116" s="7">
        <v>42</v>
      </c>
      <c r="P116" s="7">
        <v>244</v>
      </c>
      <c r="Q116" s="7">
        <v>30</v>
      </c>
      <c r="R116" s="7">
        <v>78</v>
      </c>
      <c r="S116" s="7">
        <v>24</v>
      </c>
      <c r="T116" s="7">
        <v>418</v>
      </c>
      <c r="U116" s="7">
        <v>4</v>
      </c>
      <c r="V116" s="7">
        <v>20</v>
      </c>
      <c r="W116" s="7">
        <v>1</v>
      </c>
      <c r="X116" s="7">
        <v>8</v>
      </c>
      <c r="Y116" s="7">
        <v>1</v>
      </c>
      <c r="Z116" s="7">
        <v>34</v>
      </c>
      <c r="AA116" s="7">
        <v>39</v>
      </c>
      <c r="AB116" s="7">
        <v>226</v>
      </c>
      <c r="AC116" s="7">
        <v>33</v>
      </c>
      <c r="AD116" s="7">
        <v>90</v>
      </c>
      <c r="AE116" s="7">
        <v>26</v>
      </c>
      <c r="AF116" s="7">
        <v>414</v>
      </c>
      <c r="AH116" s="2"/>
      <c r="AI116" s="2"/>
      <c r="AJ116" s="2"/>
      <c r="AK116" s="2"/>
      <c r="AL116" s="27"/>
    </row>
    <row r="117" spans="1:38" x14ac:dyDescent="0.2">
      <c r="A117" s="116" t="s">
        <v>208</v>
      </c>
      <c r="B117" s="6" t="s">
        <v>30</v>
      </c>
      <c r="C117" s="13">
        <v>0.7041965199590583</v>
      </c>
      <c r="D117" s="13">
        <v>0.6831955922865014</v>
      </c>
      <c r="E117" s="13">
        <v>0.63461538461538458</v>
      </c>
      <c r="F117" s="13">
        <v>0.66759776536312854</v>
      </c>
      <c r="G117" s="13">
        <v>0.71661237785016285</v>
      </c>
      <c r="H117" s="13">
        <v>0.70810810810810809</v>
      </c>
      <c r="I117" s="7">
        <v>106</v>
      </c>
      <c r="J117" s="7">
        <v>599</v>
      </c>
      <c r="K117" s="7">
        <v>89</v>
      </c>
      <c r="L117" s="7">
        <v>183</v>
      </c>
      <c r="M117" s="7">
        <v>157</v>
      </c>
      <c r="N117" s="7">
        <v>1134</v>
      </c>
      <c r="O117" s="7">
        <v>51</v>
      </c>
      <c r="P117" s="7">
        <v>221</v>
      </c>
      <c r="Q117" s="7">
        <v>27</v>
      </c>
      <c r="R117" s="7">
        <v>64</v>
      </c>
      <c r="S117" s="7">
        <v>56</v>
      </c>
      <c r="T117" s="7">
        <v>419</v>
      </c>
      <c r="U117" s="7">
        <v>6</v>
      </c>
      <c r="V117" s="7">
        <v>28</v>
      </c>
      <c r="W117" s="7">
        <v>5</v>
      </c>
      <c r="X117" s="7">
        <v>13</v>
      </c>
      <c r="Y117" s="7">
        <v>7</v>
      </c>
      <c r="Z117" s="7">
        <v>59</v>
      </c>
      <c r="AA117" s="7">
        <v>51</v>
      </c>
      <c r="AB117" s="7">
        <v>208</v>
      </c>
      <c r="AC117" s="7">
        <v>31</v>
      </c>
      <c r="AD117" s="7">
        <v>68</v>
      </c>
      <c r="AE117" s="7">
        <v>74</v>
      </c>
      <c r="AF117" s="7">
        <v>432</v>
      </c>
      <c r="AH117" s="2"/>
      <c r="AI117" s="2"/>
      <c r="AJ117" s="2"/>
      <c r="AK117" s="2"/>
      <c r="AL117" s="27"/>
    </row>
    <row r="118" spans="1:38" x14ac:dyDescent="0.2">
      <c r="A118" s="116" t="s">
        <v>224</v>
      </c>
      <c r="B118" s="6" t="s">
        <v>13</v>
      </c>
      <c r="C118" s="13">
        <v>0.77708978328173373</v>
      </c>
      <c r="D118" s="13">
        <v>0.73509933774834435</v>
      </c>
      <c r="E118" s="13">
        <v>0.75</v>
      </c>
      <c r="F118" s="13">
        <v>0.61538461538461542</v>
      </c>
      <c r="G118" s="13">
        <v>0.78989898989898988</v>
      </c>
      <c r="H118" s="13">
        <v>0.77795527156549515</v>
      </c>
      <c r="I118" s="7">
        <v>45</v>
      </c>
      <c r="J118" s="7">
        <v>465</v>
      </c>
      <c r="K118" s="7">
        <v>37</v>
      </c>
      <c r="L118" s="7">
        <v>99</v>
      </c>
      <c r="M118" s="7">
        <v>105</v>
      </c>
      <c r="N118" s="7">
        <v>751</v>
      </c>
      <c r="O118" s="7">
        <v>20</v>
      </c>
      <c r="P118" s="7">
        <v>103</v>
      </c>
      <c r="Q118" s="7">
        <v>8</v>
      </c>
      <c r="R118" s="7">
        <v>20</v>
      </c>
      <c r="S118" s="7">
        <v>32</v>
      </c>
      <c r="T118" s="7">
        <v>183</v>
      </c>
      <c r="U118" s="7">
        <v>3</v>
      </c>
      <c r="V118" s="7">
        <v>15</v>
      </c>
      <c r="W118" s="7">
        <v>0</v>
      </c>
      <c r="X118" s="7">
        <v>2</v>
      </c>
      <c r="Y118" s="7">
        <v>7</v>
      </c>
      <c r="Z118" s="7">
        <v>27</v>
      </c>
      <c r="AA118" s="7">
        <v>9</v>
      </c>
      <c r="AB118" s="7">
        <v>21</v>
      </c>
      <c r="AC118" s="7">
        <v>3</v>
      </c>
      <c r="AD118" s="7">
        <v>6</v>
      </c>
      <c r="AE118" s="7">
        <v>10</v>
      </c>
      <c r="AF118" s="7">
        <v>49</v>
      </c>
      <c r="AH118" s="2"/>
      <c r="AI118" s="2"/>
      <c r="AJ118" s="2"/>
      <c r="AK118" s="2"/>
      <c r="AL118" s="27"/>
    </row>
    <row r="119" spans="1:38" x14ac:dyDescent="0.2">
      <c r="A119" s="116" t="s">
        <v>206</v>
      </c>
      <c r="B119" s="6" t="s">
        <v>14</v>
      </c>
      <c r="C119" s="13">
        <v>0.7899408284023669</v>
      </c>
      <c r="D119" s="13">
        <v>0.75597269624573382</v>
      </c>
      <c r="E119" s="13">
        <v>0.78260869565217395</v>
      </c>
      <c r="F119" s="13">
        <v>0.74951076320939336</v>
      </c>
      <c r="G119" s="13">
        <v>0.83644859813084116</v>
      </c>
      <c r="H119" s="13">
        <v>0.7901109989909183</v>
      </c>
      <c r="I119" s="7">
        <v>69</v>
      </c>
      <c r="J119" s="7">
        <v>740</v>
      </c>
      <c r="K119" s="7">
        <v>61</v>
      </c>
      <c r="L119" s="7">
        <v>144</v>
      </c>
      <c r="M119" s="7">
        <v>141</v>
      </c>
      <c r="N119" s="7">
        <v>1155</v>
      </c>
      <c r="O119" s="7">
        <v>50</v>
      </c>
      <c r="P119" s="7">
        <v>407</v>
      </c>
      <c r="Q119" s="7">
        <v>36</v>
      </c>
      <c r="R119" s="7">
        <v>93</v>
      </c>
      <c r="S119" s="7">
        <v>93</v>
      </c>
      <c r="T119" s="7">
        <v>679</v>
      </c>
      <c r="U119" s="7">
        <v>2</v>
      </c>
      <c r="V119" s="7">
        <v>16</v>
      </c>
      <c r="W119" s="7">
        <v>2</v>
      </c>
      <c r="X119" s="7">
        <v>3</v>
      </c>
      <c r="Y119" s="7">
        <v>7</v>
      </c>
      <c r="Z119" s="7">
        <v>30</v>
      </c>
      <c r="AA119" s="7">
        <v>44</v>
      </c>
      <c r="AB119" s="7">
        <v>351</v>
      </c>
      <c r="AC119" s="7">
        <v>32</v>
      </c>
      <c r="AD119" s="7">
        <v>84</v>
      </c>
      <c r="AE119" s="7">
        <v>86</v>
      </c>
      <c r="AF119" s="7">
        <v>597</v>
      </c>
      <c r="AH119" s="2"/>
      <c r="AI119" s="2"/>
      <c r="AJ119" s="2"/>
      <c r="AK119" s="2"/>
      <c r="AL119" s="27"/>
    </row>
    <row r="120" spans="1:38" x14ac:dyDescent="0.2">
      <c r="A120" s="116" t="s">
        <v>224</v>
      </c>
      <c r="B120" s="6" t="s">
        <v>15</v>
      </c>
      <c r="C120" s="13">
        <v>0.84230769230769231</v>
      </c>
      <c r="D120" s="13">
        <v>0.81578947368421051</v>
      </c>
      <c r="E120" s="13">
        <v>0.6</v>
      </c>
      <c r="F120" s="13">
        <v>0.7142857142857143</v>
      </c>
      <c r="G120" s="13">
        <v>0.84684684684684686</v>
      </c>
      <c r="H120" s="13">
        <v>0.84705882352941175</v>
      </c>
      <c r="I120" s="7">
        <v>19</v>
      </c>
      <c r="J120" s="7">
        <v>204</v>
      </c>
      <c r="K120" s="7">
        <v>15</v>
      </c>
      <c r="L120" s="7">
        <v>22</v>
      </c>
      <c r="M120" s="7">
        <v>36</v>
      </c>
      <c r="N120" s="7">
        <v>296</v>
      </c>
      <c r="O120" s="7">
        <v>4</v>
      </c>
      <c r="P120" s="7">
        <v>28</v>
      </c>
      <c r="Q120" s="7">
        <v>3</v>
      </c>
      <c r="R120" s="7">
        <v>3</v>
      </c>
      <c r="S120" s="7">
        <v>6</v>
      </c>
      <c r="T120" s="7">
        <v>44</v>
      </c>
      <c r="U120" s="7">
        <v>0</v>
      </c>
      <c r="V120" s="7">
        <v>3</v>
      </c>
      <c r="W120" s="7">
        <v>0</v>
      </c>
      <c r="X120" s="7">
        <v>2</v>
      </c>
      <c r="Y120" s="7">
        <v>2</v>
      </c>
      <c r="Z120" s="7">
        <v>7</v>
      </c>
      <c r="AA120" s="7">
        <v>1</v>
      </c>
      <c r="AB120" s="7">
        <v>4</v>
      </c>
      <c r="AC120" s="7">
        <v>1</v>
      </c>
      <c r="AD120" s="7">
        <v>1</v>
      </c>
      <c r="AE120" s="7">
        <v>3</v>
      </c>
      <c r="AF120" s="7">
        <v>10</v>
      </c>
      <c r="AH120" s="2"/>
      <c r="AI120" s="2"/>
      <c r="AJ120" s="2"/>
      <c r="AK120" s="2"/>
      <c r="AL120" s="27"/>
    </row>
    <row r="121" spans="1:38" x14ac:dyDescent="0.2">
      <c r="A121" s="116" t="s">
        <v>224</v>
      </c>
      <c r="B121" s="6" t="s">
        <v>16</v>
      </c>
      <c r="C121" s="13">
        <v>0.80233311730395329</v>
      </c>
      <c r="D121" s="13">
        <v>0.75986842105263153</v>
      </c>
      <c r="E121" s="13">
        <v>0.78181818181818186</v>
      </c>
      <c r="F121" s="13">
        <v>0.72077922077922074</v>
      </c>
      <c r="G121" s="13">
        <v>0.81275221953188059</v>
      </c>
      <c r="H121" s="13">
        <v>0.80309139784946237</v>
      </c>
      <c r="I121" s="7">
        <v>125</v>
      </c>
      <c r="J121" s="7">
        <v>1106</v>
      </c>
      <c r="K121" s="7">
        <v>132</v>
      </c>
      <c r="L121" s="7">
        <v>180</v>
      </c>
      <c r="M121" s="7">
        <v>194</v>
      </c>
      <c r="N121" s="7">
        <v>1737</v>
      </c>
      <c r="O121" s="7">
        <v>35</v>
      </c>
      <c r="P121" s="7">
        <v>209</v>
      </c>
      <c r="Q121" s="7">
        <v>22</v>
      </c>
      <c r="R121" s="7">
        <v>38</v>
      </c>
      <c r="S121" s="7">
        <v>34</v>
      </c>
      <c r="T121" s="7">
        <v>338</v>
      </c>
      <c r="U121" s="7">
        <v>3</v>
      </c>
      <c r="V121" s="7">
        <v>39</v>
      </c>
      <c r="W121" s="7">
        <v>4</v>
      </c>
      <c r="X121" s="7">
        <v>9</v>
      </c>
      <c r="Y121" s="7">
        <v>9</v>
      </c>
      <c r="Z121" s="7">
        <v>64</v>
      </c>
      <c r="AA121" s="7">
        <v>27</v>
      </c>
      <c r="AB121" s="7">
        <v>98</v>
      </c>
      <c r="AC121" s="7">
        <v>13</v>
      </c>
      <c r="AD121" s="7">
        <v>16</v>
      </c>
      <c r="AE121" s="7">
        <v>19</v>
      </c>
      <c r="AF121" s="7">
        <v>173</v>
      </c>
      <c r="AH121" s="2"/>
      <c r="AI121" s="2"/>
      <c r="AJ121" s="2"/>
      <c r="AK121" s="2"/>
      <c r="AL121" s="27"/>
    </row>
    <row r="122" spans="1:38" x14ac:dyDescent="0.2">
      <c r="A122" s="116" t="s">
        <v>207</v>
      </c>
      <c r="B122" s="6" t="s">
        <v>17</v>
      </c>
      <c r="C122" s="13">
        <v>0.82592592592592595</v>
      </c>
      <c r="D122" s="13">
        <v>0.80874316939890711</v>
      </c>
      <c r="E122" s="13">
        <v>0.66666666666666663</v>
      </c>
      <c r="F122" s="13">
        <v>0.78021978021978022</v>
      </c>
      <c r="G122" s="13">
        <v>0.86206896551724133</v>
      </c>
      <c r="H122" s="13">
        <v>0.82771535580524347</v>
      </c>
      <c r="I122" s="7">
        <v>17</v>
      </c>
      <c r="J122" s="7">
        <v>200</v>
      </c>
      <c r="K122" s="7">
        <v>23</v>
      </c>
      <c r="L122" s="7">
        <v>30</v>
      </c>
      <c r="M122" s="7">
        <v>53</v>
      </c>
      <c r="N122" s="7">
        <v>323</v>
      </c>
      <c r="O122" s="7">
        <v>12</v>
      </c>
      <c r="P122" s="7">
        <v>133</v>
      </c>
      <c r="Q122" s="7">
        <v>15</v>
      </c>
      <c r="R122" s="7">
        <v>23</v>
      </c>
      <c r="S122" s="7">
        <v>40</v>
      </c>
      <c r="T122" s="7">
        <v>223</v>
      </c>
      <c r="U122" s="7">
        <v>0</v>
      </c>
      <c r="V122" s="7">
        <v>2</v>
      </c>
      <c r="W122" s="7">
        <v>0</v>
      </c>
      <c r="X122" s="7">
        <v>1</v>
      </c>
      <c r="Y122" s="7">
        <v>3</v>
      </c>
      <c r="Z122" s="7">
        <v>6</v>
      </c>
      <c r="AA122" s="7">
        <v>13</v>
      </c>
      <c r="AB122" s="7">
        <v>126</v>
      </c>
      <c r="AC122" s="7">
        <v>16</v>
      </c>
      <c r="AD122" s="7">
        <v>27</v>
      </c>
      <c r="AE122" s="7">
        <v>40</v>
      </c>
      <c r="AF122" s="7">
        <v>222</v>
      </c>
      <c r="AH122" s="2"/>
      <c r="AI122" s="2"/>
      <c r="AJ122" s="2"/>
      <c r="AK122" s="2"/>
      <c r="AL122" s="27"/>
    </row>
    <row r="123" spans="1:38" x14ac:dyDescent="0.2">
      <c r="A123" s="116" t="s">
        <v>207</v>
      </c>
      <c r="B123" s="6" t="s">
        <v>18</v>
      </c>
      <c r="C123" s="13">
        <v>0.7440381558028617</v>
      </c>
      <c r="D123" s="13">
        <v>0.71238938053097345</v>
      </c>
      <c r="E123" s="13">
        <v>0.69230769230769229</v>
      </c>
      <c r="F123" s="13">
        <v>0.76470588235294112</v>
      </c>
      <c r="G123" s="13">
        <v>0.76178660049627789</v>
      </c>
      <c r="H123" s="13">
        <v>0.74512987012987009</v>
      </c>
      <c r="I123" s="7">
        <v>48</v>
      </c>
      <c r="J123" s="7">
        <v>395</v>
      </c>
      <c r="K123" s="7">
        <v>73</v>
      </c>
      <c r="L123" s="7">
        <v>113</v>
      </c>
      <c r="M123" s="7">
        <v>71</v>
      </c>
      <c r="N123" s="7">
        <v>700</v>
      </c>
      <c r="O123" s="7">
        <v>26</v>
      </c>
      <c r="P123" s="7">
        <v>143</v>
      </c>
      <c r="Q123" s="7">
        <v>18</v>
      </c>
      <c r="R123" s="7">
        <v>39</v>
      </c>
      <c r="S123" s="7">
        <v>34</v>
      </c>
      <c r="T123" s="7">
        <v>260</v>
      </c>
      <c r="U123" s="7">
        <v>1</v>
      </c>
      <c r="V123" s="7">
        <v>8</v>
      </c>
      <c r="W123" s="7">
        <v>1</v>
      </c>
      <c r="X123" s="7">
        <v>3</v>
      </c>
      <c r="Y123" s="7">
        <v>0</v>
      </c>
      <c r="Z123" s="7">
        <v>13</v>
      </c>
      <c r="AA123" s="7">
        <v>9</v>
      </c>
      <c r="AB123" s="7">
        <v>76</v>
      </c>
      <c r="AC123" s="7">
        <v>15</v>
      </c>
      <c r="AD123" s="7">
        <v>19</v>
      </c>
      <c r="AE123" s="7">
        <v>9</v>
      </c>
      <c r="AF123" s="7">
        <v>128</v>
      </c>
      <c r="AH123" s="2"/>
      <c r="AI123" s="2"/>
      <c r="AJ123" s="2"/>
      <c r="AK123" s="2"/>
      <c r="AL123" s="27"/>
    </row>
    <row r="124" spans="1:38" x14ac:dyDescent="0.2">
      <c r="A124" s="116" t="s">
        <v>207</v>
      </c>
      <c r="B124" s="6" t="s">
        <v>19</v>
      </c>
      <c r="C124" s="13">
        <v>0.75181013676588893</v>
      </c>
      <c r="D124" s="13">
        <v>0.71075268817204296</v>
      </c>
      <c r="E124" s="13">
        <v>0.73831775700934577</v>
      </c>
      <c r="F124" s="13">
        <v>0.72009864364981502</v>
      </c>
      <c r="G124" s="13">
        <v>0.7763496143958869</v>
      </c>
      <c r="H124" s="13">
        <v>0.7524169819251787</v>
      </c>
      <c r="I124" s="7">
        <v>201</v>
      </c>
      <c r="J124" s="7">
        <v>1703</v>
      </c>
      <c r="K124" s="7">
        <v>166</v>
      </c>
      <c r="L124" s="7">
        <v>416</v>
      </c>
      <c r="M124" s="7">
        <v>239</v>
      </c>
      <c r="N124" s="7">
        <v>2725</v>
      </c>
      <c r="O124" s="7">
        <v>112</v>
      </c>
      <c r="P124" s="7">
        <v>613</v>
      </c>
      <c r="Q124" s="7">
        <v>48</v>
      </c>
      <c r="R124" s="7">
        <v>157</v>
      </c>
      <c r="S124" s="7">
        <v>99</v>
      </c>
      <c r="T124" s="7">
        <v>1029</v>
      </c>
      <c r="U124" s="7">
        <v>6</v>
      </c>
      <c r="V124" s="7">
        <v>70</v>
      </c>
      <c r="W124" s="7">
        <v>9</v>
      </c>
      <c r="X124" s="7">
        <v>22</v>
      </c>
      <c r="Y124" s="7">
        <v>7</v>
      </c>
      <c r="Z124" s="7">
        <v>114</v>
      </c>
      <c r="AA124" s="7">
        <v>94</v>
      </c>
      <c r="AB124" s="7">
        <v>522</v>
      </c>
      <c r="AC124" s="7">
        <v>62</v>
      </c>
      <c r="AD124" s="7">
        <v>133</v>
      </c>
      <c r="AE124" s="7">
        <v>81</v>
      </c>
      <c r="AF124" s="7">
        <v>892</v>
      </c>
      <c r="AH124" s="2"/>
      <c r="AI124" s="2"/>
      <c r="AJ124" s="2"/>
      <c r="AK124" s="2"/>
      <c r="AL124" s="27"/>
    </row>
    <row r="125" spans="1:38" x14ac:dyDescent="0.2">
      <c r="A125" s="116" t="s">
        <v>208</v>
      </c>
      <c r="B125" s="6" t="s">
        <v>20</v>
      </c>
      <c r="C125" s="13">
        <v>0.80555555555555558</v>
      </c>
      <c r="D125" s="13">
        <v>0.73563218390804597</v>
      </c>
      <c r="E125" s="13">
        <v>0.66666666666666663</v>
      </c>
      <c r="F125" s="13">
        <v>0.7678571428571429</v>
      </c>
      <c r="G125" s="13">
        <v>0.84242424242424241</v>
      </c>
      <c r="H125" s="13">
        <v>0.80722891566265065</v>
      </c>
      <c r="I125" s="7">
        <v>18</v>
      </c>
      <c r="J125" s="7">
        <v>190</v>
      </c>
      <c r="K125" s="7">
        <v>13</v>
      </c>
      <c r="L125" s="7">
        <v>31</v>
      </c>
      <c r="M125" s="7">
        <v>21</v>
      </c>
      <c r="N125" s="7">
        <v>273</v>
      </c>
      <c r="O125" s="7">
        <v>13</v>
      </c>
      <c r="P125" s="7">
        <v>60</v>
      </c>
      <c r="Q125" s="7">
        <v>4</v>
      </c>
      <c r="R125" s="7">
        <v>10</v>
      </c>
      <c r="S125" s="7">
        <v>9</v>
      </c>
      <c r="T125" s="7">
        <v>96</v>
      </c>
      <c r="U125" s="7">
        <v>0</v>
      </c>
      <c r="V125" s="7">
        <v>2</v>
      </c>
      <c r="W125" s="7">
        <v>0</v>
      </c>
      <c r="X125" s="7">
        <v>1</v>
      </c>
      <c r="Y125" s="7">
        <v>0</v>
      </c>
      <c r="Z125" s="7">
        <v>3</v>
      </c>
      <c r="AA125" s="7">
        <v>2</v>
      </c>
      <c r="AB125" s="7">
        <v>39</v>
      </c>
      <c r="AC125" s="7">
        <v>4</v>
      </c>
      <c r="AD125" s="7">
        <v>11</v>
      </c>
      <c r="AE125" s="7">
        <v>3</v>
      </c>
      <c r="AF125" s="7">
        <v>59</v>
      </c>
      <c r="AH125" s="2"/>
      <c r="AI125" s="2"/>
      <c r="AJ125" s="2"/>
      <c r="AK125" s="2"/>
      <c r="AL125" s="27"/>
    </row>
    <row r="126" spans="1:38" x14ac:dyDescent="0.2">
      <c r="A126" s="116" t="s">
        <v>206</v>
      </c>
      <c r="B126" s="6" t="s">
        <v>21</v>
      </c>
      <c r="C126" s="13">
        <v>0.76404177250917304</v>
      </c>
      <c r="D126" s="13">
        <v>0.77419354838709675</v>
      </c>
      <c r="E126" s="13">
        <v>0.72957746478873242</v>
      </c>
      <c r="F126" s="13">
        <v>0.7265625</v>
      </c>
      <c r="G126" s="13">
        <v>0.76226790450928383</v>
      </c>
      <c r="H126" s="13">
        <v>0.76787954830614802</v>
      </c>
      <c r="I126" s="7">
        <v>161</v>
      </c>
      <c r="J126" s="7">
        <v>2388</v>
      </c>
      <c r="K126" s="7">
        <v>319</v>
      </c>
      <c r="L126" s="7">
        <v>675</v>
      </c>
      <c r="M126" s="7">
        <v>458</v>
      </c>
      <c r="N126" s="7">
        <v>4001</v>
      </c>
      <c r="O126" s="7">
        <v>47</v>
      </c>
      <c r="P126" s="7">
        <v>367</v>
      </c>
      <c r="Q126" s="7">
        <v>41</v>
      </c>
      <c r="R126" s="7">
        <v>72</v>
      </c>
      <c r="S126" s="7">
        <v>87</v>
      </c>
      <c r="T126" s="7">
        <v>614</v>
      </c>
      <c r="U126" s="7">
        <v>25</v>
      </c>
      <c r="V126" s="7">
        <v>236</v>
      </c>
      <c r="W126" s="7">
        <v>23</v>
      </c>
      <c r="X126" s="7">
        <v>71</v>
      </c>
      <c r="Y126" s="7">
        <v>87</v>
      </c>
      <c r="Z126" s="7">
        <v>442</v>
      </c>
      <c r="AA126" s="7">
        <v>28</v>
      </c>
      <c r="AB126" s="7">
        <v>249</v>
      </c>
      <c r="AC126" s="7">
        <v>30</v>
      </c>
      <c r="AD126" s="7">
        <v>77</v>
      </c>
      <c r="AE126" s="7">
        <v>76</v>
      </c>
      <c r="AF126" s="7">
        <v>460</v>
      </c>
      <c r="AH126" s="2"/>
      <c r="AI126" s="2"/>
      <c r="AJ126" s="2"/>
      <c r="AK126" s="2"/>
      <c r="AL126" s="27"/>
    </row>
    <row r="127" spans="1:38" x14ac:dyDescent="0.2">
      <c r="A127" s="116" t="s">
        <v>224</v>
      </c>
      <c r="B127" s="6" t="s">
        <v>22</v>
      </c>
      <c r="C127" s="13">
        <v>0.86956521739130432</v>
      </c>
      <c r="D127" s="13">
        <v>0.81578947368421051</v>
      </c>
      <c r="E127" s="13">
        <v>1</v>
      </c>
      <c r="F127" s="13">
        <v>1</v>
      </c>
      <c r="G127" s="13">
        <v>0.88617886178861793</v>
      </c>
      <c r="H127" s="13">
        <v>0.86792452830188682</v>
      </c>
      <c r="I127" s="7">
        <v>10</v>
      </c>
      <c r="J127" s="7">
        <v>127</v>
      </c>
      <c r="K127" s="7">
        <v>13</v>
      </c>
      <c r="L127" s="7">
        <v>11</v>
      </c>
      <c r="M127" s="7">
        <v>16</v>
      </c>
      <c r="N127" s="7">
        <v>177</v>
      </c>
      <c r="O127" s="7">
        <v>4</v>
      </c>
      <c r="P127" s="7">
        <v>29</v>
      </c>
      <c r="Q127" s="7">
        <v>2</v>
      </c>
      <c r="R127" s="7">
        <v>3</v>
      </c>
      <c r="S127" s="7">
        <v>3</v>
      </c>
      <c r="T127" s="7">
        <v>41</v>
      </c>
      <c r="U127" s="7">
        <v>0</v>
      </c>
      <c r="V127" s="7">
        <v>2</v>
      </c>
      <c r="W127" s="7">
        <v>0</v>
      </c>
      <c r="X127" s="7">
        <v>0</v>
      </c>
      <c r="Y127" s="7">
        <v>0</v>
      </c>
      <c r="Z127" s="7">
        <v>2</v>
      </c>
      <c r="AA127" s="7">
        <v>0</v>
      </c>
      <c r="AB127" s="7">
        <v>10</v>
      </c>
      <c r="AC127" s="7">
        <v>2</v>
      </c>
      <c r="AD127" s="7">
        <v>0</v>
      </c>
      <c r="AE127" s="7">
        <v>1</v>
      </c>
      <c r="AF127" s="7">
        <v>13</v>
      </c>
      <c r="AH127" s="2"/>
      <c r="AI127" s="2"/>
      <c r="AJ127" s="2"/>
      <c r="AK127" s="2"/>
      <c r="AL127" s="27"/>
    </row>
    <row r="128" spans="1:38" x14ac:dyDescent="0.2">
      <c r="A128" s="116" t="s">
        <v>208</v>
      </c>
      <c r="B128" s="6" t="s">
        <v>23</v>
      </c>
      <c r="C128" s="13">
        <v>0.73968253968253972</v>
      </c>
      <c r="D128" s="13">
        <v>0.72108843537414968</v>
      </c>
      <c r="E128" s="13">
        <v>0.7142857142857143</v>
      </c>
      <c r="F128" s="13">
        <v>0.65986394557823125</v>
      </c>
      <c r="G128" s="13">
        <v>0.75595238095238093</v>
      </c>
      <c r="H128" s="13">
        <v>0.74086378737541525</v>
      </c>
      <c r="I128" s="7">
        <v>41</v>
      </c>
      <c r="J128" s="7">
        <v>212</v>
      </c>
      <c r="K128" s="7">
        <v>21</v>
      </c>
      <c r="L128" s="7">
        <v>41</v>
      </c>
      <c r="M128" s="7">
        <v>121</v>
      </c>
      <c r="N128" s="7">
        <v>436</v>
      </c>
      <c r="O128" s="7">
        <v>21</v>
      </c>
      <c r="P128" s="7">
        <v>97</v>
      </c>
      <c r="Q128" s="7">
        <v>9</v>
      </c>
      <c r="R128" s="7">
        <v>20</v>
      </c>
      <c r="S128" s="7">
        <v>52</v>
      </c>
      <c r="T128" s="7">
        <v>199</v>
      </c>
      <c r="U128" s="7">
        <v>3</v>
      </c>
      <c r="V128" s="7">
        <v>10</v>
      </c>
      <c r="W128" s="7">
        <v>0</v>
      </c>
      <c r="X128" s="7">
        <v>1</v>
      </c>
      <c r="Y128" s="7">
        <v>4</v>
      </c>
      <c r="Z128" s="7">
        <v>18</v>
      </c>
      <c r="AA128" s="7">
        <v>25</v>
      </c>
      <c r="AB128" s="7">
        <v>85</v>
      </c>
      <c r="AC128" s="7">
        <v>12</v>
      </c>
      <c r="AD128" s="7">
        <v>25</v>
      </c>
      <c r="AE128" s="7">
        <v>55</v>
      </c>
      <c r="AF128" s="7">
        <v>202</v>
      </c>
      <c r="AH128" s="2"/>
      <c r="AI128" s="2"/>
      <c r="AJ128" s="2"/>
      <c r="AK128" s="2"/>
      <c r="AL128" s="27"/>
    </row>
    <row r="129" spans="1:38" x14ac:dyDescent="0.2">
      <c r="A129" s="116"/>
      <c r="B129" s="6" t="s">
        <v>35</v>
      </c>
      <c r="C129" s="13">
        <v>0.5714285714285714</v>
      </c>
      <c r="D129" s="13">
        <v>1</v>
      </c>
      <c r="E129" s="13" t="e">
        <v>#DIV/0!</v>
      </c>
      <c r="F129" s="13" t="e">
        <v>#DIV/0!</v>
      </c>
      <c r="G129" s="13">
        <v>0.4</v>
      </c>
      <c r="H129" s="13">
        <v>0.5714285714285714</v>
      </c>
      <c r="I129" s="7">
        <v>1</v>
      </c>
      <c r="J129" s="7">
        <v>4</v>
      </c>
      <c r="K129" s="7">
        <v>0</v>
      </c>
      <c r="L129" s="7">
        <v>2</v>
      </c>
      <c r="M129" s="7">
        <v>4</v>
      </c>
      <c r="N129" s="7">
        <v>11</v>
      </c>
      <c r="O129" s="7">
        <v>0</v>
      </c>
      <c r="P129" s="7">
        <v>2</v>
      </c>
      <c r="Q129" s="7">
        <v>0</v>
      </c>
      <c r="R129" s="7">
        <v>0</v>
      </c>
      <c r="S129" s="7">
        <v>0</v>
      </c>
      <c r="T129" s="7">
        <v>2</v>
      </c>
      <c r="U129" s="7">
        <v>0</v>
      </c>
      <c r="V129" s="7">
        <v>0</v>
      </c>
      <c r="W129" s="7">
        <v>0</v>
      </c>
      <c r="X129" s="7">
        <v>0</v>
      </c>
      <c r="Y129" s="7">
        <v>2</v>
      </c>
      <c r="Z129" s="7">
        <v>2</v>
      </c>
      <c r="AA129" s="7">
        <v>0</v>
      </c>
      <c r="AB129" s="7">
        <v>0</v>
      </c>
      <c r="AC129" s="7">
        <v>0</v>
      </c>
      <c r="AD129" s="7">
        <v>0</v>
      </c>
      <c r="AE129" s="7">
        <v>0</v>
      </c>
      <c r="AF129" s="7">
        <v>0</v>
      </c>
      <c r="AH129" s="2"/>
      <c r="AI129" s="2"/>
      <c r="AJ129" s="2"/>
      <c r="AK129" s="2"/>
      <c r="AL129" s="27"/>
    </row>
    <row r="130" spans="1:38" x14ac:dyDescent="0.2">
      <c r="A130" s="116"/>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
      <c r="A131" s="116"/>
      <c r="B131" s="8" t="s">
        <v>2</v>
      </c>
      <c r="C131" s="9">
        <v>0.75734145876975811</v>
      </c>
      <c r="D131" s="9">
        <v>0.72951414068165332</v>
      </c>
      <c r="E131" s="9">
        <v>0.6981503345139709</v>
      </c>
      <c r="F131" s="9">
        <v>0.7090391459074733</v>
      </c>
      <c r="G131" s="9">
        <v>0.76725206611570251</v>
      </c>
      <c r="H131" s="9">
        <v>0.7636838998060218</v>
      </c>
      <c r="I131" s="10">
        <v>1788</v>
      </c>
      <c r="J131" s="10">
        <v>17691</v>
      </c>
      <c r="K131" s="10">
        <v>2193</v>
      </c>
      <c r="L131" s="10">
        <v>4583</v>
      </c>
      <c r="M131" s="10">
        <v>3828</v>
      </c>
      <c r="N131" s="10">
        <v>30083</v>
      </c>
      <c r="O131" s="10">
        <v>761</v>
      </c>
      <c r="P131" s="10">
        <v>4559</v>
      </c>
      <c r="Q131" s="10">
        <v>471</v>
      </c>
      <c r="R131" s="10">
        <v>1104</v>
      </c>
      <c r="S131" s="10">
        <v>1221</v>
      </c>
      <c r="T131" s="10">
        <v>8116</v>
      </c>
      <c r="U131" s="10">
        <v>222</v>
      </c>
      <c r="V131" s="10">
        <v>1576</v>
      </c>
      <c r="W131" s="10">
        <v>198</v>
      </c>
      <c r="X131" s="10">
        <v>545</v>
      </c>
      <c r="Y131" s="10">
        <v>562</v>
      </c>
      <c r="Z131" s="10">
        <v>3103</v>
      </c>
      <c r="AA131" s="10">
        <v>704</v>
      </c>
      <c r="AB131" s="10">
        <v>4424</v>
      </c>
      <c r="AC131" s="10">
        <v>557</v>
      </c>
      <c r="AD131" s="10">
        <v>1340</v>
      </c>
      <c r="AE131" s="10">
        <v>1426</v>
      </c>
      <c r="AF131" s="10">
        <v>8451</v>
      </c>
      <c r="AH131" s="2"/>
      <c r="AI131" s="2"/>
      <c r="AJ131" s="2"/>
      <c r="AK131" s="2"/>
      <c r="AL131" s="27"/>
    </row>
    <row r="132" spans="1:38" x14ac:dyDescent="0.2">
      <c r="A132" s="116"/>
      <c r="B132" s="110" t="s">
        <v>206</v>
      </c>
      <c r="C132" s="113">
        <v>0.74721225637544841</v>
      </c>
      <c r="D132" s="113">
        <v>0.74434280211844006</v>
      </c>
      <c r="E132" s="113">
        <v>0.68692129629629628</v>
      </c>
      <c r="F132" s="113">
        <v>0.70960960960960962</v>
      </c>
      <c r="G132" s="113">
        <v>0.74793589120932491</v>
      </c>
      <c r="H132" s="113">
        <v>0.75934769947582992</v>
      </c>
      <c r="I132" s="112">
        <v>555</v>
      </c>
      <c r="J132" s="112">
        <v>6818</v>
      </c>
      <c r="K132" s="112">
        <v>888</v>
      </c>
      <c r="L132" s="112">
        <v>2052</v>
      </c>
      <c r="M132" s="112">
        <v>1902</v>
      </c>
      <c r="N132" s="112">
        <v>12215</v>
      </c>
      <c r="O132" s="112">
        <v>193</v>
      </c>
      <c r="P132" s="112">
        <v>1414</v>
      </c>
      <c r="Q132" s="112">
        <v>132</v>
      </c>
      <c r="R132" s="112">
        <v>338</v>
      </c>
      <c r="S132" s="112">
        <v>499</v>
      </c>
      <c r="T132" s="112">
        <v>2576</v>
      </c>
      <c r="U132" s="112">
        <v>147</v>
      </c>
      <c r="V132" s="112">
        <v>1055</v>
      </c>
      <c r="W132" s="112">
        <v>132</v>
      </c>
      <c r="X132" s="112">
        <v>394</v>
      </c>
      <c r="Y132" s="112">
        <v>445</v>
      </c>
      <c r="Z132" s="112">
        <v>2173</v>
      </c>
      <c r="AA132" s="112">
        <v>272</v>
      </c>
      <c r="AB132" s="112">
        <v>2114</v>
      </c>
      <c r="AC132" s="112">
        <v>249</v>
      </c>
      <c r="AD132" s="112">
        <v>695</v>
      </c>
      <c r="AE132" s="112">
        <v>868</v>
      </c>
      <c r="AF132" s="112">
        <v>4198</v>
      </c>
      <c r="AH132" s="2"/>
      <c r="AI132" s="2"/>
      <c r="AJ132" s="2"/>
      <c r="AK132" s="2"/>
      <c r="AL132" s="27"/>
    </row>
    <row r="133" spans="1:38" x14ac:dyDescent="0.2">
      <c r="A133" s="116"/>
      <c r="B133" s="110" t="s">
        <v>207</v>
      </c>
      <c r="C133" s="113">
        <v>0.76252416944981538</v>
      </c>
      <c r="D133" s="113">
        <v>0.72800679983000427</v>
      </c>
      <c r="E133" s="113">
        <v>0.7384615384615385</v>
      </c>
      <c r="F133" s="113">
        <v>0.72667342799188639</v>
      </c>
      <c r="G133" s="113">
        <v>0.78687050359712229</v>
      </c>
      <c r="H133" s="113">
        <v>0.76337823079723333</v>
      </c>
      <c r="I133" s="112">
        <v>427</v>
      </c>
      <c r="J133" s="112">
        <v>3876</v>
      </c>
      <c r="K133" s="112">
        <v>462</v>
      </c>
      <c r="L133" s="112">
        <v>924</v>
      </c>
      <c r="M133" s="112">
        <v>488</v>
      </c>
      <c r="N133" s="112">
        <v>6177</v>
      </c>
      <c r="O133" s="112">
        <v>259</v>
      </c>
      <c r="P133" s="112">
        <v>1551</v>
      </c>
      <c r="Q133" s="112">
        <v>162</v>
      </c>
      <c r="R133" s="112">
        <v>381</v>
      </c>
      <c r="S133" s="112">
        <v>236</v>
      </c>
      <c r="T133" s="112">
        <v>2589</v>
      </c>
      <c r="U133" s="112">
        <v>12</v>
      </c>
      <c r="V133" s="112">
        <v>131</v>
      </c>
      <c r="W133" s="112">
        <v>13</v>
      </c>
      <c r="X133" s="112">
        <v>39</v>
      </c>
      <c r="Y133" s="112">
        <v>12</v>
      </c>
      <c r="Z133" s="112">
        <v>207</v>
      </c>
      <c r="AA133" s="112">
        <v>201</v>
      </c>
      <c r="AB133" s="112">
        <v>1266</v>
      </c>
      <c r="AC133" s="112">
        <v>167</v>
      </c>
      <c r="AD133" s="112">
        <v>338</v>
      </c>
      <c r="AE133" s="112">
        <v>188</v>
      </c>
      <c r="AF133" s="112">
        <v>2160</v>
      </c>
      <c r="AH133" s="2"/>
      <c r="AI133" s="2"/>
      <c r="AJ133" s="2"/>
      <c r="AK133" s="2"/>
      <c r="AL133" s="27"/>
    </row>
    <row r="134" spans="1:38" x14ac:dyDescent="0.2">
      <c r="A134" s="116"/>
      <c r="B134" s="110" t="s">
        <v>208</v>
      </c>
      <c r="C134" s="113">
        <v>0.75805391190006577</v>
      </c>
      <c r="D134" s="113">
        <v>0.7104329311568488</v>
      </c>
      <c r="E134" s="113">
        <v>0.70308123249299714</v>
      </c>
      <c r="F134" s="113">
        <v>0.69479495268138802</v>
      </c>
      <c r="G134" s="113">
        <v>0.7793278376664553</v>
      </c>
      <c r="H134" s="113">
        <v>0.76271992391821208</v>
      </c>
      <c r="I134" s="112">
        <v>372</v>
      </c>
      <c r="J134" s="112">
        <v>3066</v>
      </c>
      <c r="K134" s="112">
        <v>393</v>
      </c>
      <c r="L134" s="112">
        <v>732</v>
      </c>
      <c r="M134" s="112">
        <v>897</v>
      </c>
      <c r="N134" s="112">
        <v>5460</v>
      </c>
      <c r="O134" s="112">
        <v>180</v>
      </c>
      <c r="P134" s="112">
        <v>885</v>
      </c>
      <c r="Q134" s="112">
        <v>116</v>
      </c>
      <c r="R134" s="112">
        <v>228</v>
      </c>
      <c r="S134" s="112">
        <v>369</v>
      </c>
      <c r="T134" s="112">
        <v>1778</v>
      </c>
      <c r="U134" s="112">
        <v>39</v>
      </c>
      <c r="V134" s="112">
        <v>227</v>
      </c>
      <c r="W134" s="112">
        <v>24</v>
      </c>
      <c r="X134" s="112">
        <v>67</v>
      </c>
      <c r="Y134" s="112">
        <v>72</v>
      </c>
      <c r="Z134" s="112">
        <v>429</v>
      </c>
      <c r="AA134" s="112">
        <v>167</v>
      </c>
      <c r="AB134" s="112">
        <v>770</v>
      </c>
      <c r="AC134" s="112">
        <v>111</v>
      </c>
      <c r="AD134" s="112">
        <v>220</v>
      </c>
      <c r="AE134" s="112">
        <v>318</v>
      </c>
      <c r="AF134" s="112">
        <v>1586</v>
      </c>
      <c r="AH134" s="2"/>
      <c r="AI134" s="2"/>
      <c r="AJ134" s="2"/>
      <c r="AK134" s="2"/>
      <c r="AL134" s="27"/>
    </row>
    <row r="135" spans="1:38" x14ac:dyDescent="0.2">
      <c r="A135" s="116"/>
      <c r="B135" s="110" t="s">
        <v>224</v>
      </c>
      <c r="C135" s="113">
        <v>0.77019180010557808</v>
      </c>
      <c r="D135" s="113">
        <v>0.72865275142314989</v>
      </c>
      <c r="E135" s="113">
        <v>0.73563218390804597</v>
      </c>
      <c r="F135" s="113">
        <v>0.66813186813186809</v>
      </c>
      <c r="G135" s="113">
        <v>0.779650032404407</v>
      </c>
      <c r="H135" s="113">
        <v>0.7718554039099963</v>
      </c>
      <c r="I135" s="112">
        <v>433</v>
      </c>
      <c r="J135" s="112">
        <v>3927</v>
      </c>
      <c r="K135" s="112">
        <v>450</v>
      </c>
      <c r="L135" s="112">
        <v>873</v>
      </c>
      <c r="M135" s="112">
        <v>537</v>
      </c>
      <c r="N135" s="112">
        <v>6220</v>
      </c>
      <c r="O135" s="112">
        <v>129</v>
      </c>
      <c r="P135" s="112">
        <v>707</v>
      </c>
      <c r="Q135" s="112">
        <v>61</v>
      </c>
      <c r="R135" s="112">
        <v>157</v>
      </c>
      <c r="S135" s="112">
        <v>117</v>
      </c>
      <c r="T135" s="112">
        <v>1171</v>
      </c>
      <c r="U135" s="112">
        <v>24</v>
      </c>
      <c r="V135" s="112">
        <v>163</v>
      </c>
      <c r="W135" s="112">
        <v>29</v>
      </c>
      <c r="X135" s="112">
        <v>45</v>
      </c>
      <c r="Y135" s="112">
        <v>31</v>
      </c>
      <c r="Z135" s="112">
        <v>292</v>
      </c>
      <c r="AA135" s="112">
        <v>64</v>
      </c>
      <c r="AB135" s="112">
        <v>274</v>
      </c>
      <c r="AC135" s="112">
        <v>30</v>
      </c>
      <c r="AD135" s="112">
        <v>87</v>
      </c>
      <c r="AE135" s="112">
        <v>52</v>
      </c>
      <c r="AF135" s="112">
        <v>507</v>
      </c>
      <c r="AH135" s="2"/>
      <c r="AI135" s="2"/>
      <c r="AJ135" s="2"/>
      <c r="AK135" s="2"/>
      <c r="AL135" s="27"/>
    </row>
    <row r="136" spans="1:38" x14ac:dyDescent="0.2">
      <c r="A136" s="116"/>
    </row>
    <row r="137" spans="1:38" x14ac:dyDescent="0.2">
      <c r="A137" s="116"/>
      <c r="N137" s="27"/>
    </row>
    <row r="138" spans="1:38" ht="14.25" x14ac:dyDescent="0.2">
      <c r="A138" s="116"/>
      <c r="B138" s="5" t="s">
        <v>306</v>
      </c>
    </row>
    <row r="139" spans="1:38" x14ac:dyDescent="0.2">
      <c r="A139" s="116"/>
    </row>
    <row r="140" spans="1:38" x14ac:dyDescent="0.2">
      <c r="A140" s="116"/>
      <c r="B140" s="3"/>
      <c r="C140" s="12" t="s">
        <v>27</v>
      </c>
      <c r="D140" s="12"/>
      <c r="E140" s="12"/>
      <c r="F140" s="12"/>
      <c r="G140" s="12"/>
      <c r="H140" s="12"/>
      <c r="I140" s="11" t="s">
        <v>24</v>
      </c>
      <c r="J140" s="11"/>
      <c r="K140" s="11"/>
      <c r="L140" s="11"/>
      <c r="M140" s="11"/>
      <c r="N140" s="11"/>
      <c r="O140" s="11" t="s">
        <v>0</v>
      </c>
      <c r="P140" s="11"/>
      <c r="Q140" s="11"/>
      <c r="R140" s="11"/>
      <c r="S140" s="11"/>
      <c r="T140" s="11"/>
      <c r="U140" s="11" t="s">
        <v>239</v>
      </c>
      <c r="V140" s="11"/>
      <c r="W140" s="11"/>
      <c r="X140" s="11"/>
      <c r="Y140" s="11"/>
      <c r="Z140" s="11"/>
      <c r="AA140" s="11" t="s">
        <v>26</v>
      </c>
      <c r="AB140" s="11"/>
      <c r="AC140" s="11"/>
      <c r="AD140" s="11"/>
      <c r="AE140" s="11"/>
      <c r="AF140" s="11"/>
    </row>
    <row r="141" spans="1:38" s="132" customFormat="1" ht="24" x14ac:dyDescent="0.2">
      <c r="A141" s="130"/>
      <c r="B141" s="131" t="s">
        <v>37</v>
      </c>
      <c r="C141" s="129" t="s">
        <v>24</v>
      </c>
      <c r="D141" s="129" t="s">
        <v>0</v>
      </c>
      <c r="E141" s="129" t="s">
        <v>1</v>
      </c>
      <c r="F141" s="129" t="s">
        <v>222</v>
      </c>
      <c r="G141" s="129" t="s">
        <v>186</v>
      </c>
      <c r="H141" s="129" t="s">
        <v>221</v>
      </c>
      <c r="I141" s="129" t="s">
        <v>38</v>
      </c>
      <c r="J141" s="129" t="s">
        <v>39</v>
      </c>
      <c r="K141" s="129" t="s">
        <v>40</v>
      </c>
      <c r="L141" s="129" t="s">
        <v>41</v>
      </c>
      <c r="M141" s="129" t="s">
        <v>36</v>
      </c>
      <c r="N141" s="129" t="s">
        <v>24</v>
      </c>
      <c r="O141" s="129" t="s">
        <v>38</v>
      </c>
      <c r="P141" s="129" t="s">
        <v>39</v>
      </c>
      <c r="Q141" s="129" t="s">
        <v>40</v>
      </c>
      <c r="R141" s="129" t="s">
        <v>41</v>
      </c>
      <c r="S141" s="129" t="s">
        <v>36</v>
      </c>
      <c r="T141" s="129" t="s">
        <v>24</v>
      </c>
      <c r="U141" s="129" t="s">
        <v>38</v>
      </c>
      <c r="V141" s="129" t="s">
        <v>39</v>
      </c>
      <c r="W141" s="129" t="s">
        <v>40</v>
      </c>
      <c r="X141" s="129" t="s">
        <v>41</v>
      </c>
      <c r="Y141" s="129" t="s">
        <v>36</v>
      </c>
      <c r="Z141" s="129" t="s">
        <v>24</v>
      </c>
      <c r="AA141" s="129" t="s">
        <v>38</v>
      </c>
      <c r="AB141" s="129" t="s">
        <v>39</v>
      </c>
      <c r="AC141" s="129" t="s">
        <v>40</v>
      </c>
      <c r="AD141" s="129" t="s">
        <v>41</v>
      </c>
      <c r="AE141" s="129" t="s">
        <v>36</v>
      </c>
      <c r="AF141" s="129" t="s">
        <v>24</v>
      </c>
    </row>
    <row r="142" spans="1:38" x14ac:dyDescent="0.2">
      <c r="A142" s="116" t="s">
        <v>206</v>
      </c>
      <c r="B142" s="6" t="s">
        <v>4</v>
      </c>
      <c r="C142" s="13">
        <v>0.74184454289166335</v>
      </c>
      <c r="D142" s="13">
        <v>0.67197452229299359</v>
      </c>
      <c r="E142" s="13">
        <v>0.63352272727272729</v>
      </c>
      <c r="F142" s="13">
        <v>0.67340590979782267</v>
      </c>
      <c r="G142" s="13">
        <v>0.75195942830797602</v>
      </c>
      <c r="H142" s="13">
        <v>0.75973721257625526</v>
      </c>
      <c r="I142" s="7">
        <v>159</v>
      </c>
      <c r="J142" s="7">
        <v>1529</v>
      </c>
      <c r="K142" s="7">
        <v>313</v>
      </c>
      <c r="L142" s="7">
        <v>482</v>
      </c>
      <c r="M142" s="7">
        <v>336</v>
      </c>
      <c r="N142" s="7">
        <v>2819</v>
      </c>
      <c r="O142" s="7">
        <v>37</v>
      </c>
      <c r="P142" s="7">
        <v>181</v>
      </c>
      <c r="Q142" s="7">
        <v>30</v>
      </c>
      <c r="R142" s="7">
        <v>66</v>
      </c>
      <c r="S142" s="7">
        <v>73</v>
      </c>
      <c r="T142" s="7">
        <v>387</v>
      </c>
      <c r="U142" s="7">
        <v>43</v>
      </c>
      <c r="V142" s="7">
        <v>185</v>
      </c>
      <c r="W142" s="7">
        <v>38</v>
      </c>
      <c r="X142" s="7">
        <v>86</v>
      </c>
      <c r="Y142" s="7">
        <v>72</v>
      </c>
      <c r="Z142" s="7">
        <v>424</v>
      </c>
      <c r="AA142" s="7">
        <v>63</v>
      </c>
      <c r="AB142" s="7">
        <v>361</v>
      </c>
      <c r="AC142" s="7">
        <v>72</v>
      </c>
      <c r="AD142" s="7">
        <v>147</v>
      </c>
      <c r="AE142" s="7">
        <v>126</v>
      </c>
      <c r="AF142" s="7">
        <v>769</v>
      </c>
    </row>
    <row r="143" spans="1:38" x14ac:dyDescent="0.2">
      <c r="A143" s="116" t="s">
        <v>207</v>
      </c>
      <c r="B143" s="6" t="s">
        <v>5</v>
      </c>
      <c r="C143" s="13">
        <v>0.73520050922978997</v>
      </c>
      <c r="D143" s="13">
        <v>0.66347687400318978</v>
      </c>
      <c r="E143" s="13">
        <v>0.76923076923076927</v>
      </c>
      <c r="F143" s="13">
        <v>0.65756302521008403</v>
      </c>
      <c r="G143" s="13">
        <v>0.78283898305084743</v>
      </c>
      <c r="H143" s="13">
        <v>0.73433420365535251</v>
      </c>
      <c r="I143" s="7">
        <v>197</v>
      </c>
      <c r="J143" s="7">
        <v>988</v>
      </c>
      <c r="K143" s="7">
        <v>167</v>
      </c>
      <c r="L143" s="7">
        <v>219</v>
      </c>
      <c r="M143" s="7">
        <v>57</v>
      </c>
      <c r="N143" s="7">
        <v>1628</v>
      </c>
      <c r="O143" s="7">
        <v>123</v>
      </c>
      <c r="P143" s="7">
        <v>356</v>
      </c>
      <c r="Q143" s="7">
        <v>60</v>
      </c>
      <c r="R143" s="7">
        <v>88</v>
      </c>
      <c r="S143" s="7">
        <v>32</v>
      </c>
      <c r="T143" s="7">
        <v>659</v>
      </c>
      <c r="U143" s="7">
        <v>2</v>
      </c>
      <c r="V143" s="7">
        <v>28</v>
      </c>
      <c r="W143" s="7">
        <v>2</v>
      </c>
      <c r="X143" s="7">
        <v>7</v>
      </c>
      <c r="Y143" s="7">
        <v>1</v>
      </c>
      <c r="Z143" s="7">
        <v>40</v>
      </c>
      <c r="AA143" s="7">
        <v>90</v>
      </c>
      <c r="AB143" s="7">
        <v>267</v>
      </c>
      <c r="AC143" s="7">
        <v>46</v>
      </c>
      <c r="AD143" s="7">
        <v>73</v>
      </c>
      <c r="AE143" s="7">
        <v>28</v>
      </c>
      <c r="AF143" s="7">
        <v>504</v>
      </c>
    </row>
    <row r="144" spans="1:38" x14ac:dyDescent="0.2">
      <c r="A144" s="116" t="s">
        <v>224</v>
      </c>
      <c r="B144" s="6" t="s">
        <v>6</v>
      </c>
      <c r="C144" s="13">
        <v>0.69584954604409854</v>
      </c>
      <c r="D144" s="13">
        <v>0.61641221374045807</v>
      </c>
      <c r="E144" s="13">
        <v>0.6983240223463687</v>
      </c>
      <c r="F144" s="13">
        <v>0.58847736625514402</v>
      </c>
      <c r="G144" s="13">
        <v>0.71210937500000004</v>
      </c>
      <c r="H144" s="13">
        <v>0.69569707401032699</v>
      </c>
      <c r="I144" s="7">
        <v>395</v>
      </c>
      <c r="J144" s="7">
        <v>1856</v>
      </c>
      <c r="K144" s="7">
        <v>290</v>
      </c>
      <c r="L144" s="7">
        <v>543</v>
      </c>
      <c r="M144" s="7">
        <v>175</v>
      </c>
      <c r="N144" s="7">
        <v>3259</v>
      </c>
      <c r="O144" s="7">
        <v>107</v>
      </c>
      <c r="P144" s="7">
        <v>286</v>
      </c>
      <c r="Q144" s="7">
        <v>37</v>
      </c>
      <c r="R144" s="7">
        <v>94</v>
      </c>
      <c r="S144" s="7">
        <v>41</v>
      </c>
      <c r="T144" s="7">
        <v>565</v>
      </c>
      <c r="U144" s="7">
        <v>30</v>
      </c>
      <c r="V144" s="7">
        <v>95</v>
      </c>
      <c r="W144" s="7">
        <v>30</v>
      </c>
      <c r="X144" s="7">
        <v>24</v>
      </c>
      <c r="Y144" s="7">
        <v>13</v>
      </c>
      <c r="Z144" s="7">
        <v>192</v>
      </c>
      <c r="AA144" s="7">
        <v>46</v>
      </c>
      <c r="AB144" s="7">
        <v>131</v>
      </c>
      <c r="AC144" s="7">
        <v>12</v>
      </c>
      <c r="AD144" s="7">
        <v>54</v>
      </c>
      <c r="AE144" s="7">
        <v>19</v>
      </c>
      <c r="AF144" s="7">
        <v>262</v>
      </c>
    </row>
    <row r="145" spans="1:32" x14ac:dyDescent="0.2">
      <c r="A145" s="116" t="s">
        <v>208</v>
      </c>
      <c r="B145" s="6" t="s">
        <v>7</v>
      </c>
      <c r="C145" s="13">
        <v>0.74443646805455854</v>
      </c>
      <c r="D145" s="13">
        <v>0.66801619433198378</v>
      </c>
      <c r="E145" s="13">
        <v>0.60784313725490191</v>
      </c>
      <c r="F145" s="13">
        <v>0.6029411764705882</v>
      </c>
      <c r="G145" s="13">
        <v>0.7609075043630017</v>
      </c>
      <c r="H145" s="13">
        <v>0.76129032258064511</v>
      </c>
      <c r="I145" s="7">
        <v>107</v>
      </c>
      <c r="J145" s="7">
        <v>880</v>
      </c>
      <c r="K145" s="7">
        <v>157</v>
      </c>
      <c r="L145" s="7">
        <v>249</v>
      </c>
      <c r="M145" s="7">
        <v>234</v>
      </c>
      <c r="N145" s="7">
        <v>1627</v>
      </c>
      <c r="O145" s="7">
        <v>36</v>
      </c>
      <c r="P145" s="7">
        <v>137</v>
      </c>
      <c r="Q145" s="7">
        <v>28</v>
      </c>
      <c r="R145" s="7">
        <v>46</v>
      </c>
      <c r="S145" s="7">
        <v>49</v>
      </c>
      <c r="T145" s="7">
        <v>296</v>
      </c>
      <c r="U145" s="7">
        <v>19</v>
      </c>
      <c r="V145" s="7">
        <v>83</v>
      </c>
      <c r="W145" s="7">
        <v>10</v>
      </c>
      <c r="X145" s="7">
        <v>41</v>
      </c>
      <c r="Y145" s="7">
        <v>24</v>
      </c>
      <c r="Z145" s="7">
        <v>177</v>
      </c>
      <c r="AA145" s="7">
        <v>33</v>
      </c>
      <c r="AB145" s="7">
        <v>99</v>
      </c>
      <c r="AC145" s="7">
        <v>24</v>
      </c>
      <c r="AD145" s="7">
        <v>48</v>
      </c>
      <c r="AE145" s="7">
        <v>34</v>
      </c>
      <c r="AF145" s="7">
        <v>238</v>
      </c>
    </row>
    <row r="146" spans="1:32" x14ac:dyDescent="0.2">
      <c r="A146" s="116" t="s">
        <v>206</v>
      </c>
      <c r="B146" s="6" t="s">
        <v>8</v>
      </c>
      <c r="C146" s="13">
        <v>0.65665986592830083</v>
      </c>
      <c r="D146" s="13">
        <v>0.64836795252225521</v>
      </c>
      <c r="E146" s="13">
        <v>0.60693641618497107</v>
      </c>
      <c r="F146" s="13">
        <v>0.62832338578404778</v>
      </c>
      <c r="G146" s="13">
        <v>0.65868697859992742</v>
      </c>
      <c r="H146" s="13">
        <v>0.67822816548265774</v>
      </c>
      <c r="I146" s="7">
        <v>408</v>
      </c>
      <c r="J146" s="7">
        <v>1926</v>
      </c>
      <c r="K146" s="7">
        <v>327</v>
      </c>
      <c r="L146" s="7">
        <v>770</v>
      </c>
      <c r="M146" s="7">
        <v>809</v>
      </c>
      <c r="N146" s="7">
        <v>4240</v>
      </c>
      <c r="O146" s="7">
        <v>108</v>
      </c>
      <c r="P146" s="7">
        <v>396</v>
      </c>
      <c r="Q146" s="7">
        <v>41</v>
      </c>
      <c r="R146" s="7">
        <v>129</v>
      </c>
      <c r="S146" s="7">
        <v>222</v>
      </c>
      <c r="T146" s="7">
        <v>896</v>
      </c>
      <c r="U146" s="7">
        <v>158</v>
      </c>
      <c r="V146" s="7">
        <v>528</v>
      </c>
      <c r="W146" s="7">
        <v>102</v>
      </c>
      <c r="X146" s="7">
        <v>250</v>
      </c>
      <c r="Y146" s="7">
        <v>239</v>
      </c>
      <c r="Z146" s="7">
        <v>1277</v>
      </c>
      <c r="AA146" s="7">
        <v>261</v>
      </c>
      <c r="AB146" s="7">
        <v>1000</v>
      </c>
      <c r="AC146" s="7">
        <v>158</v>
      </c>
      <c r="AD146" s="7">
        <v>424</v>
      </c>
      <c r="AE146" s="7">
        <v>529</v>
      </c>
      <c r="AF146" s="7">
        <v>2372</v>
      </c>
    </row>
    <row r="147" spans="1:32" x14ac:dyDescent="0.2">
      <c r="A147" s="116" t="s">
        <v>208</v>
      </c>
      <c r="B147" s="6" t="s">
        <v>9</v>
      </c>
      <c r="C147" s="13">
        <v>0.69342251950947598</v>
      </c>
      <c r="D147" s="13">
        <v>0.59895833333333337</v>
      </c>
      <c r="E147" s="13">
        <v>0.63157894736842102</v>
      </c>
      <c r="F147" s="13">
        <v>0.62593516209476308</v>
      </c>
      <c r="G147" s="13">
        <v>0.76413255360623777</v>
      </c>
      <c r="H147" s="13">
        <v>0.69761904761904758</v>
      </c>
      <c r="I147" s="7">
        <v>133</v>
      </c>
      <c r="J147" s="7">
        <v>544</v>
      </c>
      <c r="K147" s="7">
        <v>78</v>
      </c>
      <c r="L147" s="7">
        <v>142</v>
      </c>
      <c r="M147" s="7">
        <v>113</v>
      </c>
      <c r="N147" s="7">
        <v>1010</v>
      </c>
      <c r="O147" s="7">
        <v>85</v>
      </c>
      <c r="P147" s="7">
        <v>198</v>
      </c>
      <c r="Q147" s="7">
        <v>32</v>
      </c>
      <c r="R147" s="7">
        <v>69</v>
      </c>
      <c r="S147" s="7">
        <v>80</v>
      </c>
      <c r="T147" s="7">
        <v>464</v>
      </c>
      <c r="U147" s="7">
        <v>12</v>
      </c>
      <c r="V147" s="7">
        <v>30</v>
      </c>
      <c r="W147" s="7">
        <v>6</v>
      </c>
      <c r="X147" s="7">
        <v>9</v>
      </c>
      <c r="Y147" s="7">
        <v>9</v>
      </c>
      <c r="Z147" s="7">
        <v>66</v>
      </c>
      <c r="AA147" s="7">
        <v>79</v>
      </c>
      <c r="AB147" s="7">
        <v>217</v>
      </c>
      <c r="AC147" s="7">
        <v>34</v>
      </c>
      <c r="AD147" s="7">
        <v>71</v>
      </c>
      <c r="AE147" s="7">
        <v>78</v>
      </c>
      <c r="AF147" s="7">
        <v>479</v>
      </c>
    </row>
    <row r="148" spans="1:32" x14ac:dyDescent="0.2">
      <c r="A148" s="116" t="s">
        <v>208</v>
      </c>
      <c r="B148" s="6" t="s">
        <v>105</v>
      </c>
      <c r="C148" s="13">
        <v>0.66705882352941182</v>
      </c>
      <c r="D148" s="13">
        <v>0.58730158730158732</v>
      </c>
      <c r="E148" s="13">
        <v>0.625</v>
      </c>
      <c r="F148" s="13">
        <v>0.62913907284768211</v>
      </c>
      <c r="G148" s="13">
        <v>0.70066889632107021</v>
      </c>
      <c r="H148" s="13">
        <v>0.67191601049868765</v>
      </c>
      <c r="I148" s="7">
        <v>108</v>
      </c>
      <c r="J148" s="7">
        <v>493</v>
      </c>
      <c r="K148" s="7">
        <v>74</v>
      </c>
      <c r="L148" s="7">
        <v>175</v>
      </c>
      <c r="M148" s="7">
        <v>130</v>
      </c>
      <c r="N148" s="7">
        <v>980</v>
      </c>
      <c r="O148" s="7">
        <v>55</v>
      </c>
      <c r="P148" s="7">
        <v>127</v>
      </c>
      <c r="Q148" s="7">
        <v>21</v>
      </c>
      <c r="R148" s="7">
        <v>49</v>
      </c>
      <c r="S148" s="7">
        <v>52</v>
      </c>
      <c r="T148" s="7">
        <v>304</v>
      </c>
      <c r="U148" s="7">
        <v>11</v>
      </c>
      <c r="V148" s="7">
        <v>49</v>
      </c>
      <c r="W148" s="7">
        <v>6</v>
      </c>
      <c r="X148" s="7">
        <v>22</v>
      </c>
      <c r="Y148" s="7">
        <v>18</v>
      </c>
      <c r="Z148" s="7">
        <v>106</v>
      </c>
      <c r="AA148" s="7">
        <v>30</v>
      </c>
      <c r="AB148" s="7">
        <v>86</v>
      </c>
      <c r="AC148" s="7">
        <v>9</v>
      </c>
      <c r="AD148" s="7">
        <v>26</v>
      </c>
      <c r="AE148" s="7">
        <v>25</v>
      </c>
      <c r="AF148" s="7">
        <v>176</v>
      </c>
    </row>
    <row r="149" spans="1:32" x14ac:dyDescent="0.2">
      <c r="A149" s="116" t="s">
        <v>207</v>
      </c>
      <c r="B149" s="6" t="s">
        <v>11</v>
      </c>
      <c r="C149" s="13">
        <v>0.62564766839378239</v>
      </c>
      <c r="D149" s="13">
        <v>0.60199004975124382</v>
      </c>
      <c r="E149" s="13">
        <v>0.51515151515151514</v>
      </c>
      <c r="F149" s="13">
        <v>0.55696202531645567</v>
      </c>
      <c r="G149" s="13">
        <v>0.65135135135135136</v>
      </c>
      <c r="H149" s="13">
        <v>0.63058186738836264</v>
      </c>
      <c r="I149" s="7">
        <v>120</v>
      </c>
      <c r="J149" s="7">
        <v>429</v>
      </c>
      <c r="K149" s="7">
        <v>54</v>
      </c>
      <c r="L149" s="7">
        <v>169</v>
      </c>
      <c r="M149" s="7">
        <v>29</v>
      </c>
      <c r="N149" s="7">
        <v>801</v>
      </c>
      <c r="O149" s="7">
        <v>75</v>
      </c>
      <c r="P149" s="7">
        <v>209</v>
      </c>
      <c r="Q149" s="7">
        <v>33</v>
      </c>
      <c r="R149" s="7">
        <v>85</v>
      </c>
      <c r="S149" s="7">
        <v>16</v>
      </c>
      <c r="T149" s="7">
        <v>418</v>
      </c>
      <c r="U149" s="7">
        <v>4</v>
      </c>
      <c r="V149" s="7">
        <v>16</v>
      </c>
      <c r="W149" s="7">
        <v>1</v>
      </c>
      <c r="X149" s="7">
        <v>12</v>
      </c>
      <c r="Y149" s="7">
        <v>1</v>
      </c>
      <c r="Z149" s="7">
        <v>34</v>
      </c>
      <c r="AA149" s="7">
        <v>71</v>
      </c>
      <c r="AB149" s="7">
        <v>188</v>
      </c>
      <c r="AC149" s="7">
        <v>32</v>
      </c>
      <c r="AD149" s="7">
        <v>104</v>
      </c>
      <c r="AE149" s="7">
        <v>19</v>
      </c>
      <c r="AF149" s="7">
        <v>414</v>
      </c>
    </row>
    <row r="150" spans="1:32" x14ac:dyDescent="0.2">
      <c r="A150" s="116" t="s">
        <v>208</v>
      </c>
      <c r="B150" s="6" t="s">
        <v>30</v>
      </c>
      <c r="C150" s="13">
        <v>0.64939024390243905</v>
      </c>
      <c r="D150" s="13">
        <v>0.6</v>
      </c>
      <c r="E150" s="13">
        <v>0.67307692307692313</v>
      </c>
      <c r="F150" s="13">
        <v>0.59392265193370164</v>
      </c>
      <c r="G150" s="13">
        <v>0.67851373182552499</v>
      </c>
      <c r="H150" s="13">
        <v>0.64806866952789699</v>
      </c>
      <c r="I150" s="7">
        <v>176</v>
      </c>
      <c r="J150" s="7">
        <v>538</v>
      </c>
      <c r="K150" s="7">
        <v>101</v>
      </c>
      <c r="L150" s="7">
        <v>169</v>
      </c>
      <c r="M150" s="7">
        <v>150</v>
      </c>
      <c r="N150" s="7">
        <v>1134</v>
      </c>
      <c r="O150" s="7">
        <v>78</v>
      </c>
      <c r="P150" s="7">
        <v>189</v>
      </c>
      <c r="Q150" s="7">
        <v>30</v>
      </c>
      <c r="R150" s="7">
        <v>68</v>
      </c>
      <c r="S150" s="7">
        <v>54</v>
      </c>
      <c r="T150" s="7">
        <v>419</v>
      </c>
      <c r="U150" s="7">
        <v>11</v>
      </c>
      <c r="V150" s="7">
        <v>28</v>
      </c>
      <c r="W150" s="7">
        <v>7</v>
      </c>
      <c r="X150" s="7">
        <v>6</v>
      </c>
      <c r="Y150" s="7">
        <v>7</v>
      </c>
      <c r="Z150" s="7">
        <v>59</v>
      </c>
      <c r="AA150" s="7">
        <v>79</v>
      </c>
      <c r="AB150" s="7">
        <v>178</v>
      </c>
      <c r="AC150" s="7">
        <v>37</v>
      </c>
      <c r="AD150" s="7">
        <v>68</v>
      </c>
      <c r="AE150" s="7">
        <v>70</v>
      </c>
      <c r="AF150" s="7">
        <v>432</v>
      </c>
    </row>
    <row r="151" spans="1:32" x14ac:dyDescent="0.2">
      <c r="A151" s="116" t="s">
        <v>224</v>
      </c>
      <c r="B151" s="6" t="s">
        <v>13</v>
      </c>
      <c r="C151" s="13">
        <v>0.69860896445131371</v>
      </c>
      <c r="D151" s="13">
        <v>0.64900662251655628</v>
      </c>
      <c r="E151" s="13">
        <v>0.6</v>
      </c>
      <c r="F151" s="13">
        <v>0.61538461538461542</v>
      </c>
      <c r="G151" s="13">
        <v>0.71370967741935487</v>
      </c>
      <c r="H151" s="13">
        <v>0.70175438596491224</v>
      </c>
      <c r="I151" s="7">
        <v>74</v>
      </c>
      <c r="J151" s="7">
        <v>417</v>
      </c>
      <c r="K151" s="7">
        <v>35</v>
      </c>
      <c r="L151" s="7">
        <v>121</v>
      </c>
      <c r="M151" s="7">
        <v>104</v>
      </c>
      <c r="N151" s="7">
        <v>751</v>
      </c>
      <c r="O151" s="7">
        <v>30</v>
      </c>
      <c r="P151" s="7">
        <v>90</v>
      </c>
      <c r="Q151" s="7">
        <v>8</v>
      </c>
      <c r="R151" s="7">
        <v>23</v>
      </c>
      <c r="S151" s="7">
        <v>32</v>
      </c>
      <c r="T151" s="7">
        <v>183</v>
      </c>
      <c r="U151" s="7">
        <v>4</v>
      </c>
      <c r="V151" s="7">
        <v>12</v>
      </c>
      <c r="W151" s="7">
        <v>0</v>
      </c>
      <c r="X151" s="7">
        <v>4</v>
      </c>
      <c r="Y151" s="7">
        <v>7</v>
      </c>
      <c r="Z151" s="7">
        <v>27</v>
      </c>
      <c r="AA151" s="7">
        <v>10</v>
      </c>
      <c r="AB151" s="7">
        <v>21</v>
      </c>
      <c r="AC151" s="7">
        <v>3</v>
      </c>
      <c r="AD151" s="7">
        <v>5</v>
      </c>
      <c r="AE151" s="7">
        <v>10</v>
      </c>
      <c r="AF151" s="7">
        <v>49</v>
      </c>
    </row>
    <row r="152" spans="1:32" x14ac:dyDescent="0.2">
      <c r="A152" s="116" t="s">
        <v>206</v>
      </c>
      <c r="B152" s="6" t="s">
        <v>14</v>
      </c>
      <c r="C152" s="13">
        <v>0.73443579766536971</v>
      </c>
      <c r="D152" s="13">
        <v>0.69712351945854489</v>
      </c>
      <c r="E152" s="13">
        <v>0.76</v>
      </c>
      <c r="F152" s="13">
        <v>0.70849420849420852</v>
      </c>
      <c r="G152" s="13">
        <v>0.78489702517162474</v>
      </c>
      <c r="H152" s="13">
        <v>0.7337986041874377</v>
      </c>
      <c r="I152" s="7">
        <v>110</v>
      </c>
      <c r="J152" s="7">
        <v>688</v>
      </c>
      <c r="K152" s="7">
        <v>67</v>
      </c>
      <c r="L152" s="7">
        <v>163</v>
      </c>
      <c r="M152" s="7">
        <v>127</v>
      </c>
      <c r="N152" s="7">
        <v>1155</v>
      </c>
      <c r="O152" s="7">
        <v>67</v>
      </c>
      <c r="P152" s="7">
        <v>370</v>
      </c>
      <c r="Q152" s="7">
        <v>42</v>
      </c>
      <c r="R152" s="7">
        <v>112</v>
      </c>
      <c r="S152" s="7">
        <v>88</v>
      </c>
      <c r="T152" s="7">
        <v>679</v>
      </c>
      <c r="U152" s="7">
        <v>4</v>
      </c>
      <c r="V152" s="7">
        <v>17</v>
      </c>
      <c r="W152" s="7">
        <v>2</v>
      </c>
      <c r="X152" s="7">
        <v>2</v>
      </c>
      <c r="Y152" s="7">
        <v>5</v>
      </c>
      <c r="Z152" s="7">
        <v>30</v>
      </c>
      <c r="AA152" s="7">
        <v>65</v>
      </c>
      <c r="AB152" s="7">
        <v>327</v>
      </c>
      <c r="AC152" s="7">
        <v>40</v>
      </c>
      <c r="AD152" s="7">
        <v>86</v>
      </c>
      <c r="AE152" s="7">
        <v>79</v>
      </c>
      <c r="AF152" s="7">
        <v>597</v>
      </c>
    </row>
    <row r="153" spans="1:32" x14ac:dyDescent="0.2">
      <c r="A153" s="116" t="s">
        <v>224</v>
      </c>
      <c r="B153" s="6" t="s">
        <v>15</v>
      </c>
      <c r="C153" s="13">
        <v>0.78244274809160308</v>
      </c>
      <c r="D153" s="13">
        <v>0.82051282051282048</v>
      </c>
      <c r="E153" s="13">
        <v>0.6</v>
      </c>
      <c r="F153" s="13">
        <v>0.5714285714285714</v>
      </c>
      <c r="G153" s="13">
        <v>0.77578475336322872</v>
      </c>
      <c r="H153" s="13">
        <v>0.78599221789883267</v>
      </c>
      <c r="I153" s="7">
        <v>23</v>
      </c>
      <c r="J153" s="7">
        <v>183</v>
      </c>
      <c r="K153" s="7">
        <v>22</v>
      </c>
      <c r="L153" s="7">
        <v>34</v>
      </c>
      <c r="M153" s="7">
        <v>34</v>
      </c>
      <c r="N153" s="7">
        <v>296</v>
      </c>
      <c r="O153" s="7">
        <v>3</v>
      </c>
      <c r="P153" s="7">
        <v>29</v>
      </c>
      <c r="Q153" s="7">
        <v>3</v>
      </c>
      <c r="R153" s="7">
        <v>4</v>
      </c>
      <c r="S153" s="7">
        <v>5</v>
      </c>
      <c r="T153" s="7">
        <v>44</v>
      </c>
      <c r="U153" s="7">
        <v>1</v>
      </c>
      <c r="V153" s="7">
        <v>3</v>
      </c>
      <c r="W153" s="7">
        <v>0</v>
      </c>
      <c r="X153" s="7">
        <v>1</v>
      </c>
      <c r="Y153" s="7">
        <v>2</v>
      </c>
      <c r="Z153" s="7">
        <v>7</v>
      </c>
      <c r="AA153" s="7">
        <v>1</v>
      </c>
      <c r="AB153" s="7">
        <v>3</v>
      </c>
      <c r="AC153" s="7">
        <v>1</v>
      </c>
      <c r="AD153" s="7">
        <v>2</v>
      </c>
      <c r="AE153" s="7">
        <v>3</v>
      </c>
      <c r="AF153" s="7">
        <v>10</v>
      </c>
    </row>
    <row r="154" spans="1:32" x14ac:dyDescent="0.2">
      <c r="A154" s="116" t="s">
        <v>224</v>
      </c>
      <c r="B154" s="6" t="s">
        <v>16</v>
      </c>
      <c r="C154" s="13">
        <v>0.75436328377504847</v>
      </c>
      <c r="D154" s="13">
        <v>0.71475409836065573</v>
      </c>
      <c r="E154" s="13">
        <v>0.76363636363636367</v>
      </c>
      <c r="F154" s="13">
        <v>0.62987012987012991</v>
      </c>
      <c r="G154" s="13">
        <v>0.76409017713365535</v>
      </c>
      <c r="H154" s="13">
        <v>0.75402144772117963</v>
      </c>
      <c r="I154" s="7">
        <v>202</v>
      </c>
      <c r="J154" s="7">
        <v>1033</v>
      </c>
      <c r="K154" s="7">
        <v>134</v>
      </c>
      <c r="L154" s="7">
        <v>178</v>
      </c>
      <c r="M154" s="7">
        <v>190</v>
      </c>
      <c r="N154" s="7">
        <v>1737</v>
      </c>
      <c r="O154" s="7">
        <v>54</v>
      </c>
      <c r="P154" s="7">
        <v>194</v>
      </c>
      <c r="Q154" s="7">
        <v>24</v>
      </c>
      <c r="R154" s="7">
        <v>33</v>
      </c>
      <c r="S154" s="7">
        <v>33</v>
      </c>
      <c r="T154" s="7">
        <v>338</v>
      </c>
      <c r="U154" s="7">
        <v>6</v>
      </c>
      <c r="V154" s="7">
        <v>38</v>
      </c>
      <c r="W154" s="7">
        <v>4</v>
      </c>
      <c r="X154" s="7">
        <v>7</v>
      </c>
      <c r="Y154" s="7">
        <v>9</v>
      </c>
      <c r="Z154" s="7">
        <v>64</v>
      </c>
      <c r="AA154" s="7">
        <v>39</v>
      </c>
      <c r="AB154" s="7">
        <v>86</v>
      </c>
      <c r="AC154" s="7">
        <v>11</v>
      </c>
      <c r="AD154" s="7">
        <v>18</v>
      </c>
      <c r="AE154" s="7">
        <v>19</v>
      </c>
      <c r="AF154" s="7">
        <v>173</v>
      </c>
    </row>
    <row r="155" spans="1:32" x14ac:dyDescent="0.2">
      <c r="A155" s="116" t="s">
        <v>207</v>
      </c>
      <c r="B155" s="6" t="s">
        <v>17</v>
      </c>
      <c r="C155" s="13">
        <v>0.72222222222222221</v>
      </c>
      <c r="D155" s="13">
        <v>0.68306010928961747</v>
      </c>
      <c r="E155" s="13">
        <v>0</v>
      </c>
      <c r="F155" s="13">
        <v>0.68131868131868134</v>
      </c>
      <c r="G155" s="13">
        <v>0.8045977011494253</v>
      </c>
      <c r="H155" s="13">
        <v>0.7303370786516854</v>
      </c>
      <c r="I155" s="7">
        <v>36</v>
      </c>
      <c r="J155" s="7">
        <v>173</v>
      </c>
      <c r="K155" s="7">
        <v>22</v>
      </c>
      <c r="L155" s="7">
        <v>39</v>
      </c>
      <c r="M155" s="7">
        <v>53</v>
      </c>
      <c r="N155" s="7">
        <v>323</v>
      </c>
      <c r="O155" s="7">
        <v>32</v>
      </c>
      <c r="P155" s="7">
        <v>108</v>
      </c>
      <c r="Q155" s="7">
        <v>17</v>
      </c>
      <c r="R155" s="7">
        <v>26</v>
      </c>
      <c r="S155" s="7">
        <v>40</v>
      </c>
      <c r="T155" s="7">
        <v>223</v>
      </c>
      <c r="U155" s="7">
        <v>0</v>
      </c>
      <c r="V155" s="7">
        <v>0</v>
      </c>
      <c r="W155" s="7">
        <v>0</v>
      </c>
      <c r="X155" s="7">
        <v>3</v>
      </c>
      <c r="Y155" s="7">
        <v>3</v>
      </c>
      <c r="Z155" s="7">
        <v>6</v>
      </c>
      <c r="AA155" s="7">
        <v>25</v>
      </c>
      <c r="AB155" s="7">
        <v>107</v>
      </c>
      <c r="AC155" s="7">
        <v>17</v>
      </c>
      <c r="AD155" s="7">
        <v>33</v>
      </c>
      <c r="AE155" s="7">
        <v>40</v>
      </c>
      <c r="AF155" s="7">
        <v>222</v>
      </c>
    </row>
    <row r="156" spans="1:32" x14ac:dyDescent="0.2">
      <c r="A156" s="116" t="s">
        <v>207</v>
      </c>
      <c r="B156" s="6" t="s">
        <v>18</v>
      </c>
      <c r="C156" s="13">
        <v>0.64740740740740743</v>
      </c>
      <c r="D156" s="13">
        <v>0.60642570281124497</v>
      </c>
      <c r="E156" s="13">
        <v>0.61538461538461542</v>
      </c>
      <c r="F156" s="13">
        <v>0.62096774193548387</v>
      </c>
      <c r="G156" s="13">
        <v>0.67136150234741787</v>
      </c>
      <c r="H156" s="13">
        <v>0.64803625377643503</v>
      </c>
      <c r="I156" s="7">
        <v>100</v>
      </c>
      <c r="J156" s="7">
        <v>368</v>
      </c>
      <c r="K156" s="7">
        <v>69</v>
      </c>
      <c r="L156" s="7">
        <v>138</v>
      </c>
      <c r="M156" s="7">
        <v>25</v>
      </c>
      <c r="N156" s="7">
        <v>700</v>
      </c>
      <c r="O156" s="7">
        <v>51</v>
      </c>
      <c r="P156" s="7">
        <v>129</v>
      </c>
      <c r="Q156" s="7">
        <v>22</v>
      </c>
      <c r="R156" s="7">
        <v>47</v>
      </c>
      <c r="S156" s="7">
        <v>11</v>
      </c>
      <c r="T156" s="7">
        <v>260</v>
      </c>
      <c r="U156" s="7">
        <v>2</v>
      </c>
      <c r="V156" s="7">
        <v>6</v>
      </c>
      <c r="W156" s="7">
        <v>2</v>
      </c>
      <c r="X156" s="7">
        <v>3</v>
      </c>
      <c r="Y156" s="7">
        <v>0</v>
      </c>
      <c r="Z156" s="7">
        <v>13</v>
      </c>
      <c r="AA156" s="7">
        <v>15</v>
      </c>
      <c r="AB156" s="7">
        <v>67</v>
      </c>
      <c r="AC156" s="7">
        <v>10</v>
      </c>
      <c r="AD156" s="7">
        <v>32</v>
      </c>
      <c r="AE156" s="7">
        <v>4</v>
      </c>
      <c r="AF156" s="7">
        <v>128</v>
      </c>
    </row>
    <row r="157" spans="1:32" x14ac:dyDescent="0.2">
      <c r="A157" s="116" t="s">
        <v>207</v>
      </c>
      <c r="B157" s="6" t="s">
        <v>19</v>
      </c>
      <c r="C157" s="13">
        <v>0.6871263451574332</v>
      </c>
      <c r="D157" s="13">
        <v>0.61259338313767342</v>
      </c>
      <c r="E157" s="13">
        <v>0.71296296296296291</v>
      </c>
      <c r="F157" s="13">
        <v>0.6314496314496314</v>
      </c>
      <c r="G157" s="13">
        <v>0.73155216284987279</v>
      </c>
      <c r="H157" s="13">
        <v>0.6859641815910037</v>
      </c>
      <c r="I157" s="7">
        <v>353</v>
      </c>
      <c r="J157" s="7">
        <v>1503</v>
      </c>
      <c r="K157" s="7">
        <v>221</v>
      </c>
      <c r="L157" s="7">
        <v>432</v>
      </c>
      <c r="M157" s="7">
        <v>216</v>
      </c>
      <c r="N157" s="7">
        <v>2725</v>
      </c>
      <c r="O157" s="7">
        <v>196</v>
      </c>
      <c r="P157" s="7">
        <v>504</v>
      </c>
      <c r="Q157" s="7">
        <v>70</v>
      </c>
      <c r="R157" s="7">
        <v>167</v>
      </c>
      <c r="S157" s="7">
        <v>92</v>
      </c>
      <c r="T157" s="7">
        <v>1029</v>
      </c>
      <c r="U157" s="7">
        <v>9</v>
      </c>
      <c r="V157" s="7">
        <v>64</v>
      </c>
      <c r="W157" s="7">
        <v>13</v>
      </c>
      <c r="X157" s="7">
        <v>22</v>
      </c>
      <c r="Y157" s="7">
        <v>6</v>
      </c>
      <c r="Z157" s="7">
        <v>114</v>
      </c>
      <c r="AA157" s="7">
        <v>157</v>
      </c>
      <c r="AB157" s="7">
        <v>432</v>
      </c>
      <c r="AC157" s="7">
        <v>82</v>
      </c>
      <c r="AD157" s="7">
        <v>143</v>
      </c>
      <c r="AE157" s="7">
        <v>78</v>
      </c>
      <c r="AF157" s="7">
        <v>892</v>
      </c>
    </row>
    <row r="158" spans="1:32" x14ac:dyDescent="0.2">
      <c r="A158" s="116" t="s">
        <v>208</v>
      </c>
      <c r="B158" s="6" t="s">
        <v>20</v>
      </c>
      <c r="C158" s="13">
        <v>0.74509803921568629</v>
      </c>
      <c r="D158" s="13">
        <v>0.64772727272727271</v>
      </c>
      <c r="E158" s="13">
        <v>0.66666666666666663</v>
      </c>
      <c r="F158" s="13">
        <v>0.7142857142857143</v>
      </c>
      <c r="G158" s="13">
        <v>0.79640718562874246</v>
      </c>
      <c r="H158" s="13">
        <v>0.74603174603174605</v>
      </c>
      <c r="I158" s="7">
        <v>28</v>
      </c>
      <c r="J158" s="7">
        <v>175</v>
      </c>
      <c r="K158" s="7">
        <v>15</v>
      </c>
      <c r="L158" s="7">
        <v>37</v>
      </c>
      <c r="M158" s="7">
        <v>18</v>
      </c>
      <c r="N158" s="7">
        <v>273</v>
      </c>
      <c r="O158" s="7">
        <v>18</v>
      </c>
      <c r="P158" s="7">
        <v>52</v>
      </c>
      <c r="Q158" s="7">
        <v>5</v>
      </c>
      <c r="R158" s="7">
        <v>13</v>
      </c>
      <c r="S158" s="7">
        <v>8</v>
      </c>
      <c r="T158" s="7">
        <v>96</v>
      </c>
      <c r="U158" s="7">
        <v>0</v>
      </c>
      <c r="V158" s="7">
        <v>2</v>
      </c>
      <c r="W158" s="7">
        <v>0</v>
      </c>
      <c r="X158" s="7">
        <v>1</v>
      </c>
      <c r="Y158" s="7">
        <v>0</v>
      </c>
      <c r="Z158" s="7">
        <v>3</v>
      </c>
      <c r="AA158" s="7">
        <v>5</v>
      </c>
      <c r="AB158" s="7">
        <v>35</v>
      </c>
      <c r="AC158" s="7">
        <v>5</v>
      </c>
      <c r="AD158" s="7">
        <v>11</v>
      </c>
      <c r="AE158" s="7">
        <v>3</v>
      </c>
      <c r="AF158" s="7">
        <v>59</v>
      </c>
    </row>
    <row r="159" spans="1:32" x14ac:dyDescent="0.2">
      <c r="A159" s="116" t="s">
        <v>206</v>
      </c>
      <c r="B159" s="6" t="s">
        <v>21</v>
      </c>
      <c r="C159" s="13">
        <v>0.72022532188841204</v>
      </c>
      <c r="D159" s="13">
        <v>0.7053571428571429</v>
      </c>
      <c r="E159" s="13">
        <v>0.65984654731457804</v>
      </c>
      <c r="F159" s="13">
        <v>0.68599033816425126</v>
      </c>
      <c r="G159" s="13">
        <v>0.72285353535353536</v>
      </c>
      <c r="H159" s="13">
        <v>0.72729997003296376</v>
      </c>
      <c r="I159" s="7">
        <v>306</v>
      </c>
      <c r="J159" s="7">
        <v>2284</v>
      </c>
      <c r="K159" s="7">
        <v>401</v>
      </c>
      <c r="L159" s="7">
        <v>737</v>
      </c>
      <c r="M159" s="7">
        <v>273</v>
      </c>
      <c r="N159" s="7">
        <v>4001</v>
      </c>
      <c r="O159" s="7">
        <v>85</v>
      </c>
      <c r="P159" s="7">
        <v>347</v>
      </c>
      <c r="Q159" s="7">
        <v>48</v>
      </c>
      <c r="R159" s="7">
        <v>80</v>
      </c>
      <c r="S159" s="7">
        <v>54</v>
      </c>
      <c r="T159" s="7">
        <v>614</v>
      </c>
      <c r="U159" s="7">
        <v>62</v>
      </c>
      <c r="V159" s="7">
        <v>223</v>
      </c>
      <c r="W159" s="7">
        <v>35</v>
      </c>
      <c r="X159" s="7">
        <v>71</v>
      </c>
      <c r="Y159" s="7">
        <v>51</v>
      </c>
      <c r="Z159" s="7">
        <v>442</v>
      </c>
      <c r="AA159" s="7">
        <v>45</v>
      </c>
      <c r="AB159" s="7">
        <v>241</v>
      </c>
      <c r="AC159" s="7">
        <v>43</v>
      </c>
      <c r="AD159" s="7">
        <v>85</v>
      </c>
      <c r="AE159" s="7">
        <v>46</v>
      </c>
      <c r="AF159" s="7">
        <v>460</v>
      </c>
    </row>
    <row r="160" spans="1:32" x14ac:dyDescent="0.2">
      <c r="A160" s="116" t="s">
        <v>224</v>
      </c>
      <c r="B160" s="6" t="s">
        <v>22</v>
      </c>
      <c r="C160" s="13">
        <v>0.73372781065088755</v>
      </c>
      <c r="D160" s="13">
        <v>0.58536585365853655</v>
      </c>
      <c r="E160" s="13">
        <v>1</v>
      </c>
      <c r="F160" s="13">
        <v>0.66666666666666663</v>
      </c>
      <c r="G160" s="13">
        <v>0.78125</v>
      </c>
      <c r="H160" s="13">
        <v>0.73053892215568861</v>
      </c>
      <c r="I160" s="7">
        <v>19</v>
      </c>
      <c r="J160" s="7">
        <v>113</v>
      </c>
      <c r="K160" s="7">
        <v>11</v>
      </c>
      <c r="L160" s="7">
        <v>26</v>
      </c>
      <c r="M160" s="7">
        <v>8</v>
      </c>
      <c r="N160" s="7">
        <v>177</v>
      </c>
      <c r="O160" s="7">
        <v>8</v>
      </c>
      <c r="P160" s="7">
        <v>22</v>
      </c>
      <c r="Q160" s="7">
        <v>2</v>
      </c>
      <c r="R160" s="7">
        <v>9</v>
      </c>
      <c r="S160" s="7">
        <v>0</v>
      </c>
      <c r="T160" s="7">
        <v>41</v>
      </c>
      <c r="U160" s="7">
        <v>0</v>
      </c>
      <c r="V160" s="7">
        <v>2</v>
      </c>
      <c r="W160" s="7">
        <v>0</v>
      </c>
      <c r="X160" s="7">
        <v>0</v>
      </c>
      <c r="Y160" s="7">
        <v>0</v>
      </c>
      <c r="Z160" s="7">
        <v>2</v>
      </c>
      <c r="AA160" s="7">
        <v>2</v>
      </c>
      <c r="AB160" s="7">
        <v>7</v>
      </c>
      <c r="AC160" s="7">
        <v>1</v>
      </c>
      <c r="AD160" s="7">
        <v>2</v>
      </c>
      <c r="AE160" s="7">
        <v>1</v>
      </c>
      <c r="AF160" s="7">
        <v>13</v>
      </c>
    </row>
    <row r="161" spans="1:32" x14ac:dyDescent="0.2">
      <c r="A161" s="116" t="s">
        <v>208</v>
      </c>
      <c r="B161" s="6" t="s">
        <v>23</v>
      </c>
      <c r="C161" s="13">
        <v>0.65683646112600536</v>
      </c>
      <c r="D161" s="13">
        <v>0.62857142857142856</v>
      </c>
      <c r="E161" s="13">
        <v>0.4375</v>
      </c>
      <c r="F161" s="13">
        <v>0.57222222222222219</v>
      </c>
      <c r="G161" s="13">
        <v>0.68181818181818177</v>
      </c>
      <c r="H161" s="13">
        <v>0.66666666666666663</v>
      </c>
      <c r="I161" s="7">
        <v>71</v>
      </c>
      <c r="J161" s="7">
        <v>214</v>
      </c>
      <c r="K161" s="7">
        <v>31</v>
      </c>
      <c r="L161" s="7">
        <v>57</v>
      </c>
      <c r="M161" s="7">
        <v>63</v>
      </c>
      <c r="N161" s="7">
        <v>436</v>
      </c>
      <c r="O161" s="7">
        <v>40</v>
      </c>
      <c r="P161" s="7">
        <v>96</v>
      </c>
      <c r="Q161" s="7">
        <v>14</v>
      </c>
      <c r="R161" s="7">
        <v>25</v>
      </c>
      <c r="S161" s="7">
        <v>24</v>
      </c>
      <c r="T161" s="7">
        <v>199</v>
      </c>
      <c r="U161" s="7">
        <v>4</v>
      </c>
      <c r="V161" s="7">
        <v>7</v>
      </c>
      <c r="W161" s="7">
        <v>0</v>
      </c>
      <c r="X161" s="7">
        <v>5</v>
      </c>
      <c r="Y161" s="7">
        <v>2</v>
      </c>
      <c r="Z161" s="7">
        <v>18</v>
      </c>
      <c r="AA161" s="7">
        <v>43</v>
      </c>
      <c r="AB161" s="7">
        <v>88</v>
      </c>
      <c r="AC161" s="7">
        <v>15</v>
      </c>
      <c r="AD161" s="7">
        <v>34</v>
      </c>
      <c r="AE161" s="7">
        <v>22</v>
      </c>
      <c r="AF161" s="7">
        <v>202</v>
      </c>
    </row>
    <row r="162" spans="1:32" x14ac:dyDescent="0.2">
      <c r="A162" s="116"/>
      <c r="B162" s="6" t="s">
        <v>35</v>
      </c>
      <c r="C162" s="13">
        <v>0.7142857142857143</v>
      </c>
      <c r="D162" s="13">
        <v>1</v>
      </c>
      <c r="E162" s="13" t="e">
        <v>#DIV/0!</v>
      </c>
      <c r="F162" s="13" t="e">
        <v>#DIV/0!</v>
      </c>
      <c r="G162" s="13">
        <v>0.6</v>
      </c>
      <c r="H162" s="13">
        <v>0.7142857142857143</v>
      </c>
      <c r="I162" s="7">
        <v>2</v>
      </c>
      <c r="J162" s="7">
        <v>5</v>
      </c>
      <c r="K162" s="7">
        <v>0</v>
      </c>
      <c r="L162" s="7">
        <v>0</v>
      </c>
      <c r="M162" s="7">
        <v>4</v>
      </c>
      <c r="N162" s="7">
        <v>11</v>
      </c>
      <c r="O162" s="7">
        <v>0</v>
      </c>
      <c r="P162" s="7">
        <v>2</v>
      </c>
      <c r="Q162" s="7">
        <v>0</v>
      </c>
      <c r="R162" s="7">
        <v>0</v>
      </c>
      <c r="S162" s="7">
        <v>0</v>
      </c>
      <c r="T162" s="7">
        <v>2</v>
      </c>
      <c r="U162" s="7">
        <v>0</v>
      </c>
      <c r="V162" s="7">
        <v>0</v>
      </c>
      <c r="W162" s="7">
        <v>0</v>
      </c>
      <c r="X162" s="7">
        <v>0</v>
      </c>
      <c r="Y162" s="7">
        <v>2</v>
      </c>
      <c r="Z162" s="7">
        <v>2</v>
      </c>
      <c r="AA162" s="7">
        <v>0</v>
      </c>
      <c r="AB162" s="7">
        <v>0</v>
      </c>
      <c r="AC162" s="7">
        <v>0</v>
      </c>
      <c r="AD162" s="7">
        <v>0</v>
      </c>
      <c r="AE162" s="7">
        <v>0</v>
      </c>
      <c r="AF162" s="7">
        <v>0</v>
      </c>
    </row>
    <row r="163" spans="1:32" x14ac:dyDescent="0.2">
      <c r="A163" s="116"/>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16"/>
      <c r="B164" s="8" t="s">
        <v>2</v>
      </c>
      <c r="C164" s="9">
        <v>0.70272879153517731</v>
      </c>
      <c r="D164" s="9">
        <v>0.64542897327707449</v>
      </c>
      <c r="E164" s="9">
        <v>0.63601823708206684</v>
      </c>
      <c r="F164" s="9">
        <v>0.63632585203657521</v>
      </c>
      <c r="G164" s="9">
        <v>0.72327868852459021</v>
      </c>
      <c r="H164" s="9">
        <v>0.70995350368267296</v>
      </c>
      <c r="I164" s="10">
        <v>3127</v>
      </c>
      <c r="J164" s="10">
        <v>16339</v>
      </c>
      <c r="K164" s="10">
        <v>2589</v>
      </c>
      <c r="L164" s="10">
        <v>4880</v>
      </c>
      <c r="M164" s="10">
        <v>3148</v>
      </c>
      <c r="N164" s="10">
        <v>30083</v>
      </c>
      <c r="O164" s="10">
        <v>1288</v>
      </c>
      <c r="P164" s="10">
        <v>4022</v>
      </c>
      <c r="Q164" s="10">
        <v>567</v>
      </c>
      <c r="R164" s="10">
        <v>1233</v>
      </c>
      <c r="S164" s="10">
        <v>1006</v>
      </c>
      <c r="T164" s="10">
        <v>8116</v>
      </c>
      <c r="U164" s="10">
        <v>382</v>
      </c>
      <c r="V164" s="10">
        <v>1416</v>
      </c>
      <c r="W164" s="10">
        <v>258</v>
      </c>
      <c r="X164" s="10">
        <v>576</v>
      </c>
      <c r="Y164" s="10">
        <v>471</v>
      </c>
      <c r="Z164" s="10">
        <v>3103</v>
      </c>
      <c r="AA164" s="10">
        <v>1159</v>
      </c>
      <c r="AB164" s="10">
        <v>3941</v>
      </c>
      <c r="AC164" s="10">
        <v>652</v>
      </c>
      <c r="AD164" s="10">
        <v>1466</v>
      </c>
      <c r="AE164" s="10">
        <v>1233</v>
      </c>
      <c r="AF164" s="10">
        <v>8451</v>
      </c>
    </row>
    <row r="165" spans="1:32" x14ac:dyDescent="0.2">
      <c r="A165" s="116"/>
      <c r="B165" s="110" t="s">
        <v>206</v>
      </c>
      <c r="C165" s="113">
        <v>0.70618556701030932</v>
      </c>
      <c r="D165" s="113">
        <v>0.68022440392706873</v>
      </c>
      <c r="E165" s="113">
        <v>0.62569213732004425</v>
      </c>
      <c r="F165" s="113">
        <v>0.65593914569923928</v>
      </c>
      <c r="G165" s="113">
        <v>0.71269487750556793</v>
      </c>
      <c r="H165" s="113">
        <v>0.72258574007220222</v>
      </c>
      <c r="I165" s="112">
        <v>983</v>
      </c>
      <c r="J165" s="112">
        <v>6427</v>
      </c>
      <c r="K165" s="112">
        <v>1108</v>
      </c>
      <c r="L165" s="112">
        <v>2152</v>
      </c>
      <c r="M165" s="112">
        <v>1545</v>
      </c>
      <c r="N165" s="112">
        <v>12215</v>
      </c>
      <c r="O165" s="112">
        <v>297</v>
      </c>
      <c r="P165" s="112">
        <v>1294</v>
      </c>
      <c r="Q165" s="112">
        <v>161</v>
      </c>
      <c r="R165" s="112">
        <v>387</v>
      </c>
      <c r="S165" s="112">
        <v>437</v>
      </c>
      <c r="T165" s="112">
        <v>2576</v>
      </c>
      <c r="U165" s="112">
        <v>267</v>
      </c>
      <c r="V165" s="112">
        <v>953</v>
      </c>
      <c r="W165" s="112">
        <v>177</v>
      </c>
      <c r="X165" s="112">
        <v>409</v>
      </c>
      <c r="Y165" s="112">
        <v>367</v>
      </c>
      <c r="Z165" s="112">
        <v>2173</v>
      </c>
      <c r="AA165" s="112">
        <v>434</v>
      </c>
      <c r="AB165" s="112">
        <v>1929</v>
      </c>
      <c r="AC165" s="112">
        <v>313</v>
      </c>
      <c r="AD165" s="112">
        <v>742</v>
      </c>
      <c r="AE165" s="112">
        <v>780</v>
      </c>
      <c r="AF165" s="112">
        <v>4198</v>
      </c>
    </row>
    <row r="166" spans="1:32" x14ac:dyDescent="0.2">
      <c r="A166" s="116"/>
      <c r="B166" s="110" t="s">
        <v>207</v>
      </c>
      <c r="C166" s="113">
        <v>0.68897705709849921</v>
      </c>
      <c r="D166" s="113">
        <v>0.62885738115095913</v>
      </c>
      <c r="E166" s="113">
        <v>0.67346938775510201</v>
      </c>
      <c r="F166" s="113">
        <v>0.62682069311903565</v>
      </c>
      <c r="G166" s="113">
        <v>0.73139158576051777</v>
      </c>
      <c r="H166" s="113">
        <v>0.6895197286198893</v>
      </c>
      <c r="I166" s="112">
        <v>806</v>
      </c>
      <c r="J166" s="112">
        <v>3461</v>
      </c>
      <c r="K166" s="112">
        <v>533</v>
      </c>
      <c r="L166" s="112">
        <v>997</v>
      </c>
      <c r="M166" s="112">
        <v>380</v>
      </c>
      <c r="N166" s="112">
        <v>6177</v>
      </c>
      <c r="O166" s="112">
        <v>477</v>
      </c>
      <c r="P166" s="112">
        <v>1306</v>
      </c>
      <c r="Q166" s="112">
        <v>202</v>
      </c>
      <c r="R166" s="112">
        <v>413</v>
      </c>
      <c r="S166" s="112">
        <v>191</v>
      </c>
      <c r="T166" s="112">
        <v>2589</v>
      </c>
      <c r="U166" s="112">
        <v>17</v>
      </c>
      <c r="V166" s="112">
        <v>114</v>
      </c>
      <c r="W166" s="112">
        <v>18</v>
      </c>
      <c r="X166" s="112">
        <v>47</v>
      </c>
      <c r="Y166" s="112">
        <v>11</v>
      </c>
      <c r="Z166" s="112">
        <v>207</v>
      </c>
      <c r="AA166" s="112">
        <v>358</v>
      </c>
      <c r="AB166" s="112">
        <v>1061</v>
      </c>
      <c r="AC166" s="112">
        <v>187</v>
      </c>
      <c r="AD166" s="112">
        <v>385</v>
      </c>
      <c r="AE166" s="112">
        <v>169</v>
      </c>
      <c r="AF166" s="112">
        <v>2160</v>
      </c>
    </row>
    <row r="167" spans="1:32" x14ac:dyDescent="0.2">
      <c r="A167" s="116"/>
      <c r="B167" s="110" t="s">
        <v>208</v>
      </c>
      <c r="C167" s="113">
        <v>0.69444444444444442</v>
      </c>
      <c r="D167" s="113">
        <v>0.61482461945731304</v>
      </c>
      <c r="E167" s="113">
        <v>0.61788617886178865</v>
      </c>
      <c r="F167" s="113">
        <v>0.6107828655834564</v>
      </c>
      <c r="G167" s="113">
        <v>0.73156433199629745</v>
      </c>
      <c r="H167" s="113">
        <v>0.70088980150581792</v>
      </c>
      <c r="I167" s="112">
        <v>623</v>
      </c>
      <c r="J167" s="112">
        <v>2844</v>
      </c>
      <c r="K167" s="112">
        <v>456</v>
      </c>
      <c r="L167" s="112">
        <v>829</v>
      </c>
      <c r="M167" s="112">
        <v>708</v>
      </c>
      <c r="N167" s="112">
        <v>5460</v>
      </c>
      <c r="O167" s="112">
        <v>312</v>
      </c>
      <c r="P167" s="112">
        <v>799</v>
      </c>
      <c r="Q167" s="112">
        <v>130</v>
      </c>
      <c r="R167" s="112">
        <v>270</v>
      </c>
      <c r="S167" s="112">
        <v>267</v>
      </c>
      <c r="T167" s="112">
        <v>1778</v>
      </c>
      <c r="U167" s="112">
        <v>57</v>
      </c>
      <c r="V167" s="112">
        <v>199</v>
      </c>
      <c r="W167" s="112">
        <v>29</v>
      </c>
      <c r="X167" s="112">
        <v>84</v>
      </c>
      <c r="Y167" s="112">
        <v>60</v>
      </c>
      <c r="Z167" s="112">
        <v>429</v>
      </c>
      <c r="AA167" s="112">
        <v>269</v>
      </c>
      <c r="AB167" s="112">
        <v>703</v>
      </c>
      <c r="AC167" s="112">
        <v>124</v>
      </c>
      <c r="AD167" s="112">
        <v>258</v>
      </c>
      <c r="AE167" s="112">
        <v>232</v>
      </c>
      <c r="AF167" s="112">
        <v>1586</v>
      </c>
    </row>
    <row r="168" spans="1:32" x14ac:dyDescent="0.2">
      <c r="A168" s="116"/>
      <c r="B168" s="110" t="s">
        <v>224</v>
      </c>
      <c r="C168" s="113">
        <v>0.71711332983009279</v>
      </c>
      <c r="D168" s="113">
        <v>0.65566037735849059</v>
      </c>
      <c r="E168" s="113">
        <v>0.70498084291187735</v>
      </c>
      <c r="F168" s="113">
        <v>0.60659340659340655</v>
      </c>
      <c r="G168" s="113">
        <v>0.73112497311249736</v>
      </c>
      <c r="H168" s="113">
        <v>0.71769456681350952</v>
      </c>
      <c r="I168" s="112">
        <v>713</v>
      </c>
      <c r="J168" s="112">
        <v>3602</v>
      </c>
      <c r="K168" s="112">
        <v>492</v>
      </c>
      <c r="L168" s="112">
        <v>902</v>
      </c>
      <c r="M168" s="112">
        <v>511</v>
      </c>
      <c r="N168" s="112">
        <v>6220</v>
      </c>
      <c r="O168" s="112">
        <v>202</v>
      </c>
      <c r="P168" s="112">
        <v>621</v>
      </c>
      <c r="Q168" s="112">
        <v>74</v>
      </c>
      <c r="R168" s="112">
        <v>163</v>
      </c>
      <c r="S168" s="112">
        <v>111</v>
      </c>
      <c r="T168" s="112">
        <v>1171</v>
      </c>
      <c r="U168" s="112">
        <v>41</v>
      </c>
      <c r="V168" s="112">
        <v>150</v>
      </c>
      <c r="W168" s="112">
        <v>34</v>
      </c>
      <c r="X168" s="112">
        <v>36</v>
      </c>
      <c r="Y168" s="112">
        <v>31</v>
      </c>
      <c r="Z168" s="112">
        <v>292</v>
      </c>
      <c r="AA168" s="112">
        <v>98</v>
      </c>
      <c r="AB168" s="112">
        <v>248</v>
      </c>
      <c r="AC168" s="112">
        <v>28</v>
      </c>
      <c r="AD168" s="112">
        <v>81</v>
      </c>
      <c r="AE168" s="112">
        <v>52</v>
      </c>
      <c r="AF168" s="112">
        <v>507</v>
      </c>
    </row>
    <row r="169" spans="1:32" x14ac:dyDescent="0.2">
      <c r="A169" s="116"/>
      <c r="N169" s="27"/>
    </row>
    <row r="170" spans="1:32" x14ac:dyDescent="0.2">
      <c r="A170" s="116"/>
      <c r="N170" s="27"/>
    </row>
    <row r="171" spans="1:32" ht="14.25" x14ac:dyDescent="0.2">
      <c r="A171" s="116"/>
      <c r="B171" s="5" t="s">
        <v>307</v>
      </c>
      <c r="O171" s="107" t="s">
        <v>189</v>
      </c>
      <c r="P171" s="146" t="s">
        <v>273</v>
      </c>
    </row>
    <row r="172" spans="1:32" x14ac:dyDescent="0.2">
      <c r="A172" s="116"/>
      <c r="B172" s="4"/>
    </row>
    <row r="173" spans="1:32" x14ac:dyDescent="0.2">
      <c r="A173" s="116"/>
      <c r="B173" s="3"/>
      <c r="C173" s="12" t="s">
        <v>27</v>
      </c>
      <c r="D173" s="12"/>
      <c r="E173" s="12"/>
      <c r="F173" s="12"/>
      <c r="G173" s="12"/>
      <c r="H173" s="12"/>
      <c r="I173" s="11" t="s">
        <v>24</v>
      </c>
      <c r="J173" s="11"/>
      <c r="K173" s="11" t="s">
        <v>0</v>
      </c>
      <c r="L173" s="11"/>
      <c r="M173" s="11" t="s">
        <v>1</v>
      </c>
      <c r="N173" s="11"/>
      <c r="O173" s="11" t="s">
        <v>26</v>
      </c>
      <c r="P173" s="11"/>
    </row>
    <row r="174" spans="1:32" s="132" customFormat="1" ht="24" x14ac:dyDescent="0.2">
      <c r="A174" s="130"/>
      <c r="B174" s="139" t="s">
        <v>42</v>
      </c>
      <c r="C174" s="129" t="s">
        <v>24</v>
      </c>
      <c r="D174" s="129" t="s">
        <v>0</v>
      </c>
      <c r="E174" s="129" t="s">
        <v>1</v>
      </c>
      <c r="F174" s="129" t="s">
        <v>222</v>
      </c>
      <c r="G174" s="129" t="s">
        <v>186</v>
      </c>
      <c r="H174" s="129" t="s">
        <v>221</v>
      </c>
      <c r="I174" s="129" t="s">
        <v>106</v>
      </c>
      <c r="J174" s="129" t="s">
        <v>107</v>
      </c>
      <c r="K174" s="129" t="s">
        <v>106</v>
      </c>
      <c r="L174" s="129" t="s">
        <v>107</v>
      </c>
      <c r="M174" s="129" t="s">
        <v>106</v>
      </c>
      <c r="N174" s="129" t="s">
        <v>107</v>
      </c>
      <c r="O174" s="129" t="s">
        <v>106</v>
      </c>
      <c r="P174" s="129" t="s">
        <v>107</v>
      </c>
      <c r="Q174" s="140"/>
      <c r="R174" s="140"/>
      <c r="S174" s="140"/>
      <c r="T174" s="140"/>
      <c r="U174" s="140"/>
      <c r="V174" s="140"/>
      <c r="W174" s="140"/>
      <c r="X174" s="140"/>
    </row>
    <row r="175" spans="1:32" x14ac:dyDescent="0.2">
      <c r="A175" s="116" t="s">
        <v>206</v>
      </c>
      <c r="B175" s="6" t="s">
        <v>4</v>
      </c>
      <c r="C175" s="13">
        <v>0.61424474187380496</v>
      </c>
      <c r="D175" s="13">
        <v>0.50222222222222224</v>
      </c>
      <c r="E175" s="13">
        <v>0.41992882562277578</v>
      </c>
      <c r="F175" s="13">
        <v>0.56702898550724634</v>
      </c>
      <c r="G175" s="13">
        <v>0.62774504552758437</v>
      </c>
      <c r="H175" s="13">
        <v>0.64439536167863054</v>
      </c>
      <c r="I175" s="143">
        <v>1285</v>
      </c>
      <c r="J175" s="143">
        <v>2092</v>
      </c>
      <c r="K175" s="143">
        <v>113</v>
      </c>
      <c r="L175" s="143">
        <v>225</v>
      </c>
      <c r="M175" s="143">
        <v>118</v>
      </c>
      <c r="N175" s="143">
        <v>281</v>
      </c>
      <c r="O175" s="143">
        <v>313</v>
      </c>
      <c r="P175" s="143">
        <v>552</v>
      </c>
    </row>
    <row r="176" spans="1:32" x14ac:dyDescent="0.2">
      <c r="A176" s="116" t="s">
        <v>207</v>
      </c>
      <c r="B176" s="6" t="s">
        <v>5</v>
      </c>
      <c r="C176" s="16">
        <v>0.62157534246575341</v>
      </c>
      <c r="D176" s="16">
        <v>0.50887573964497046</v>
      </c>
      <c r="E176" s="16">
        <v>0.625</v>
      </c>
      <c r="F176" s="16">
        <v>0.52076677316293929</v>
      </c>
      <c r="G176" s="16">
        <v>0.66746987951807224</v>
      </c>
      <c r="H176" s="16">
        <v>0.62150349650349646</v>
      </c>
      <c r="I176" s="143">
        <v>726</v>
      </c>
      <c r="J176" s="143">
        <v>1168</v>
      </c>
      <c r="K176" s="143">
        <v>172</v>
      </c>
      <c r="L176" s="143">
        <v>338</v>
      </c>
      <c r="M176" s="143">
        <v>15</v>
      </c>
      <c r="N176" s="143">
        <v>24</v>
      </c>
      <c r="O176" s="143">
        <v>163</v>
      </c>
      <c r="P176" s="143">
        <v>313</v>
      </c>
    </row>
    <row r="177" spans="1:16" x14ac:dyDescent="0.2">
      <c r="A177" s="116" t="s">
        <v>224</v>
      </c>
      <c r="B177" s="6" t="s">
        <v>6</v>
      </c>
      <c r="C177" s="16">
        <v>0.61069602831301617</v>
      </c>
      <c r="D177" s="16">
        <v>0.5164179104477612</v>
      </c>
      <c r="E177" s="16">
        <v>0.5304347826086957</v>
      </c>
      <c r="F177" s="16">
        <v>0.44210526315789472</v>
      </c>
      <c r="G177" s="16">
        <v>0.625</v>
      </c>
      <c r="H177" s="16">
        <v>0.61449752883031306</v>
      </c>
      <c r="I177" s="143">
        <v>1553</v>
      </c>
      <c r="J177" s="143">
        <v>2543</v>
      </c>
      <c r="K177" s="143">
        <v>173</v>
      </c>
      <c r="L177" s="143">
        <v>335</v>
      </c>
      <c r="M177" s="143">
        <v>61</v>
      </c>
      <c r="N177" s="143">
        <v>115</v>
      </c>
      <c r="O177" s="143">
        <v>84</v>
      </c>
      <c r="P177" s="143">
        <v>190</v>
      </c>
    </row>
    <row r="178" spans="1:16" x14ac:dyDescent="0.2">
      <c r="A178" s="116" t="s">
        <v>208</v>
      </c>
      <c r="B178" s="6" t="s">
        <v>7</v>
      </c>
      <c r="C178" s="16">
        <v>0.61838006230529596</v>
      </c>
      <c r="D178" s="16">
        <v>0.43093922651933703</v>
      </c>
      <c r="E178" s="16">
        <v>0.5</v>
      </c>
      <c r="F178" s="16">
        <v>0.44230769230769229</v>
      </c>
      <c r="G178" s="16">
        <v>0.64913871260199452</v>
      </c>
      <c r="H178" s="16">
        <v>0.62947189097103917</v>
      </c>
      <c r="I178" s="143">
        <v>794</v>
      </c>
      <c r="J178" s="143">
        <v>1284</v>
      </c>
      <c r="K178" s="143">
        <v>78</v>
      </c>
      <c r="L178" s="143">
        <v>181</v>
      </c>
      <c r="M178" s="143">
        <v>55</v>
      </c>
      <c r="N178" s="143">
        <v>110</v>
      </c>
      <c r="O178" s="143">
        <v>69</v>
      </c>
      <c r="P178" s="143">
        <v>156</v>
      </c>
    </row>
    <row r="179" spans="1:16" x14ac:dyDescent="0.2">
      <c r="A179" s="116" t="s">
        <v>206</v>
      </c>
      <c r="B179" s="6" t="s">
        <v>8</v>
      </c>
      <c r="C179" s="16">
        <v>0.4903940084662976</v>
      </c>
      <c r="D179" s="16">
        <v>0.39223300970873787</v>
      </c>
      <c r="E179" s="16">
        <v>0.44642857142857145</v>
      </c>
      <c r="F179" s="16">
        <v>0.45018915510718788</v>
      </c>
      <c r="G179" s="16">
        <v>0.51017214397496091</v>
      </c>
      <c r="H179" s="16">
        <v>0.50546567555749888</v>
      </c>
      <c r="I179" s="143">
        <v>1506</v>
      </c>
      <c r="J179" s="143">
        <v>3071</v>
      </c>
      <c r="K179" s="143">
        <v>202</v>
      </c>
      <c r="L179" s="143">
        <v>515</v>
      </c>
      <c r="M179" s="143">
        <v>350</v>
      </c>
      <c r="N179" s="143">
        <v>784</v>
      </c>
      <c r="O179" s="143">
        <v>714</v>
      </c>
      <c r="P179" s="143">
        <v>1586</v>
      </c>
    </row>
    <row r="180" spans="1:16" x14ac:dyDescent="0.2">
      <c r="A180" s="116" t="s">
        <v>208</v>
      </c>
      <c r="B180" s="6" t="s">
        <v>9</v>
      </c>
      <c r="C180" s="16">
        <v>0.54304635761589404</v>
      </c>
      <c r="D180" s="16">
        <v>0.43642611683848798</v>
      </c>
      <c r="E180" s="16">
        <v>0.48936170212765956</v>
      </c>
      <c r="F180" s="16">
        <v>0.45013477088948789</v>
      </c>
      <c r="G180" s="16">
        <v>0.60991379310344829</v>
      </c>
      <c r="H180" s="16">
        <v>0.54661016949152541</v>
      </c>
      <c r="I180" s="143">
        <v>410</v>
      </c>
      <c r="J180" s="143">
        <v>755</v>
      </c>
      <c r="K180" s="143">
        <v>127</v>
      </c>
      <c r="L180" s="143">
        <v>291</v>
      </c>
      <c r="M180" s="143">
        <v>23</v>
      </c>
      <c r="N180" s="143">
        <v>47</v>
      </c>
      <c r="O180" s="143">
        <v>167</v>
      </c>
      <c r="P180" s="143">
        <v>371</v>
      </c>
    </row>
    <row r="181" spans="1:16" x14ac:dyDescent="0.2">
      <c r="A181" s="116" t="s">
        <v>208</v>
      </c>
      <c r="B181" s="6" t="s">
        <v>105</v>
      </c>
      <c r="C181" s="16">
        <v>0.53172588832487311</v>
      </c>
      <c r="D181" s="16">
        <v>0.5</v>
      </c>
      <c r="E181" s="16">
        <v>0.4</v>
      </c>
      <c r="F181" s="16">
        <v>0.46258503401360546</v>
      </c>
      <c r="G181" s="16">
        <v>0.54194630872483218</v>
      </c>
      <c r="H181" s="16">
        <v>0.54456824512534818</v>
      </c>
      <c r="I181" s="143">
        <v>419</v>
      </c>
      <c r="J181" s="143">
        <v>788</v>
      </c>
      <c r="K181" s="143">
        <v>96</v>
      </c>
      <c r="L181" s="143">
        <v>192</v>
      </c>
      <c r="M181" s="143">
        <v>28</v>
      </c>
      <c r="N181" s="143">
        <v>70</v>
      </c>
      <c r="O181" s="143">
        <v>68</v>
      </c>
      <c r="P181" s="143">
        <v>147</v>
      </c>
    </row>
    <row r="182" spans="1:16" x14ac:dyDescent="0.2">
      <c r="A182" s="116" t="s">
        <v>207</v>
      </c>
      <c r="B182" s="6" t="s">
        <v>11</v>
      </c>
      <c r="C182" s="16">
        <v>0.52919020715630882</v>
      </c>
      <c r="D182" s="16">
        <v>0.3923444976076555</v>
      </c>
      <c r="E182" s="16">
        <v>0.6</v>
      </c>
      <c r="F182" s="16">
        <v>0.43023255813953487</v>
      </c>
      <c r="G182" s="16">
        <v>0.61801242236024845</v>
      </c>
      <c r="H182" s="16">
        <v>0.52713178294573648</v>
      </c>
      <c r="I182" s="143">
        <v>281</v>
      </c>
      <c r="J182" s="143">
        <v>531</v>
      </c>
      <c r="K182" s="143">
        <v>82</v>
      </c>
      <c r="L182" s="143">
        <v>209</v>
      </c>
      <c r="M182" s="143">
        <v>9</v>
      </c>
      <c r="N182" s="143">
        <v>15</v>
      </c>
      <c r="O182" s="143">
        <v>111</v>
      </c>
      <c r="P182" s="143">
        <v>258</v>
      </c>
    </row>
    <row r="183" spans="1:16" x14ac:dyDescent="0.2">
      <c r="A183" s="116" t="s">
        <v>208</v>
      </c>
      <c r="B183" s="6" t="s">
        <v>30</v>
      </c>
      <c r="C183" s="16">
        <v>0.5483516483516484</v>
      </c>
      <c r="D183" s="16">
        <v>0.49224806201550386</v>
      </c>
      <c r="E183" s="16">
        <v>0.5</v>
      </c>
      <c r="F183" s="16">
        <v>0.49415204678362573</v>
      </c>
      <c r="G183" s="16">
        <v>0.57055214723926384</v>
      </c>
      <c r="H183" s="16">
        <v>0.55080831408775976</v>
      </c>
      <c r="I183" s="143">
        <v>499</v>
      </c>
      <c r="J183" s="143">
        <v>910</v>
      </c>
      <c r="K183" s="143">
        <v>127</v>
      </c>
      <c r="L183" s="143">
        <v>258</v>
      </c>
      <c r="M183" s="143">
        <v>22</v>
      </c>
      <c r="N183" s="143">
        <v>44</v>
      </c>
      <c r="O183" s="143">
        <v>169</v>
      </c>
      <c r="P183" s="143">
        <v>342</v>
      </c>
    </row>
    <row r="184" spans="1:16" x14ac:dyDescent="0.2">
      <c r="A184" s="116" t="s">
        <v>224</v>
      </c>
      <c r="B184" s="6" t="s">
        <v>13</v>
      </c>
      <c r="C184" s="16">
        <v>0.64144736842105265</v>
      </c>
      <c r="D184" s="16">
        <v>0.45918367346938777</v>
      </c>
      <c r="E184" s="16">
        <v>0.5714285714285714</v>
      </c>
      <c r="F184" s="16">
        <v>0.5625</v>
      </c>
      <c r="G184" s="16">
        <v>0.67647058823529416</v>
      </c>
      <c r="H184" s="16">
        <v>0.64309764309764306</v>
      </c>
      <c r="I184" s="143">
        <v>390</v>
      </c>
      <c r="J184" s="143">
        <v>608</v>
      </c>
      <c r="K184" s="143">
        <v>45</v>
      </c>
      <c r="L184" s="143">
        <v>98</v>
      </c>
      <c r="M184" s="143">
        <v>8</v>
      </c>
      <c r="N184" s="143">
        <v>14</v>
      </c>
      <c r="O184" s="143">
        <v>18</v>
      </c>
      <c r="P184" s="143">
        <v>32</v>
      </c>
    </row>
    <row r="185" spans="1:16" x14ac:dyDescent="0.2">
      <c r="A185" s="116" t="s">
        <v>206</v>
      </c>
      <c r="B185" s="6" t="s">
        <v>14</v>
      </c>
      <c r="C185" s="16">
        <v>0.60597826086956519</v>
      </c>
      <c r="D185" s="16">
        <v>0.51490514905149054</v>
      </c>
      <c r="E185" s="16">
        <v>0.76190476190476186</v>
      </c>
      <c r="F185" s="16">
        <v>0.56304985337243407</v>
      </c>
      <c r="G185" s="16">
        <v>0.6975476839237057</v>
      </c>
      <c r="H185" s="16">
        <v>0.60139860139860135</v>
      </c>
      <c r="I185" s="143">
        <v>446</v>
      </c>
      <c r="J185" s="143">
        <v>736</v>
      </c>
      <c r="K185" s="143">
        <v>190</v>
      </c>
      <c r="L185" s="143">
        <v>369</v>
      </c>
      <c r="M185" s="143">
        <v>16</v>
      </c>
      <c r="N185" s="143">
        <v>21</v>
      </c>
      <c r="O185" s="143">
        <v>192</v>
      </c>
      <c r="P185" s="143">
        <v>341</v>
      </c>
    </row>
    <row r="186" spans="1:16" x14ac:dyDescent="0.2">
      <c r="A186" s="116" t="s">
        <v>224</v>
      </c>
      <c r="B186" s="6" t="s">
        <v>15</v>
      </c>
      <c r="C186" s="16">
        <v>0.59629629629629632</v>
      </c>
      <c r="D186" s="16">
        <v>0.53846153846153844</v>
      </c>
      <c r="E186" s="16">
        <v>0.4</v>
      </c>
      <c r="F186" s="16">
        <v>0.41666666666666669</v>
      </c>
      <c r="G186" s="16">
        <v>0.60606060606060608</v>
      </c>
      <c r="H186" s="16">
        <v>0.6</v>
      </c>
      <c r="I186" s="143">
        <v>161</v>
      </c>
      <c r="J186" s="143">
        <v>270</v>
      </c>
      <c r="K186" s="143">
        <v>21</v>
      </c>
      <c r="L186" s="143">
        <v>39</v>
      </c>
      <c r="M186" s="143">
        <v>2</v>
      </c>
      <c r="N186" s="143">
        <v>5</v>
      </c>
      <c r="O186" s="143">
        <v>5</v>
      </c>
      <c r="P186" s="143">
        <v>12</v>
      </c>
    </row>
    <row r="187" spans="1:16" x14ac:dyDescent="0.2">
      <c r="A187" s="116" t="s">
        <v>224</v>
      </c>
      <c r="B187" s="6" t="s">
        <v>16</v>
      </c>
      <c r="C187" s="16">
        <v>0.63335679099225894</v>
      </c>
      <c r="D187" s="16">
        <v>0.55963302752293576</v>
      </c>
      <c r="E187" s="16">
        <v>0.58490566037735847</v>
      </c>
      <c r="F187" s="16">
        <v>0.48091603053435117</v>
      </c>
      <c r="G187" s="16">
        <v>0.64671654197838735</v>
      </c>
      <c r="H187" s="16">
        <v>0.63523391812865493</v>
      </c>
      <c r="I187" s="143">
        <v>900</v>
      </c>
      <c r="J187" s="143">
        <v>1421</v>
      </c>
      <c r="K187" s="143">
        <v>122</v>
      </c>
      <c r="L187" s="143">
        <v>218</v>
      </c>
      <c r="M187" s="143">
        <v>31</v>
      </c>
      <c r="N187" s="143">
        <v>53</v>
      </c>
      <c r="O187" s="143">
        <v>63</v>
      </c>
      <c r="P187" s="143">
        <v>131</v>
      </c>
    </row>
    <row r="188" spans="1:16" x14ac:dyDescent="0.2">
      <c r="A188" s="116" t="s">
        <v>207</v>
      </c>
      <c r="B188" s="6" t="s">
        <v>17</v>
      </c>
      <c r="C188" s="16">
        <v>0.55731225296442688</v>
      </c>
      <c r="D188" s="16">
        <v>0.44615384615384618</v>
      </c>
      <c r="E188" s="16">
        <v>0.63636363636363635</v>
      </c>
      <c r="F188" s="16">
        <v>0.52071005917159763</v>
      </c>
      <c r="G188" s="16">
        <v>0.67479674796747968</v>
      </c>
      <c r="H188" s="16">
        <v>0.55371900826446285</v>
      </c>
      <c r="I188" s="143">
        <v>141</v>
      </c>
      <c r="J188" s="143">
        <v>253</v>
      </c>
      <c r="K188" s="143">
        <v>58</v>
      </c>
      <c r="L188" s="143">
        <v>130</v>
      </c>
      <c r="M188" s="143">
        <v>7</v>
      </c>
      <c r="N188" s="143">
        <v>11</v>
      </c>
      <c r="O188" s="143">
        <v>88</v>
      </c>
      <c r="P188" s="143">
        <v>169</v>
      </c>
    </row>
    <row r="189" spans="1:16" x14ac:dyDescent="0.2">
      <c r="A189" s="116" t="s">
        <v>207</v>
      </c>
      <c r="B189" s="6" t="s">
        <v>18</v>
      </c>
      <c r="C189" s="16">
        <v>0.60917431192660554</v>
      </c>
      <c r="D189" s="16">
        <v>0.43697478991596639</v>
      </c>
      <c r="E189" s="16">
        <v>0.27777777777777779</v>
      </c>
      <c r="F189" s="16">
        <v>0.449438202247191</v>
      </c>
      <c r="G189" s="16">
        <v>0.65727699530516437</v>
      </c>
      <c r="H189" s="16">
        <v>0.62049335863377608</v>
      </c>
      <c r="I189" s="143">
        <v>332</v>
      </c>
      <c r="J189" s="143">
        <v>545</v>
      </c>
      <c r="K189" s="143">
        <v>52</v>
      </c>
      <c r="L189" s="143">
        <v>119</v>
      </c>
      <c r="M189" s="143">
        <v>5</v>
      </c>
      <c r="N189" s="143">
        <v>18</v>
      </c>
      <c r="O189" s="143">
        <v>40</v>
      </c>
      <c r="P189" s="143">
        <v>89</v>
      </c>
    </row>
    <row r="190" spans="1:16" x14ac:dyDescent="0.2">
      <c r="A190" s="116" t="s">
        <v>207</v>
      </c>
      <c r="B190" s="6" t="s">
        <v>19</v>
      </c>
      <c r="C190" s="16">
        <v>0.59010773751224288</v>
      </c>
      <c r="D190" s="16">
        <v>0.45724907063197023</v>
      </c>
      <c r="E190" s="16">
        <v>0.65789473684210531</v>
      </c>
      <c r="F190" s="16">
        <v>0.5383275261324042</v>
      </c>
      <c r="G190" s="16">
        <v>0.6376329787234043</v>
      </c>
      <c r="H190" s="16">
        <v>0.58748728382502546</v>
      </c>
      <c r="I190" s="143">
        <v>1205</v>
      </c>
      <c r="J190" s="143">
        <v>2042</v>
      </c>
      <c r="K190" s="143">
        <v>246</v>
      </c>
      <c r="L190" s="143">
        <v>538</v>
      </c>
      <c r="M190" s="143">
        <v>50</v>
      </c>
      <c r="N190" s="143">
        <v>76</v>
      </c>
      <c r="O190" s="143">
        <v>309</v>
      </c>
      <c r="P190" s="143">
        <v>574</v>
      </c>
    </row>
    <row r="191" spans="1:16" x14ac:dyDescent="0.2">
      <c r="A191" s="116" t="s">
        <v>208</v>
      </c>
      <c r="B191" s="6" t="s">
        <v>20</v>
      </c>
      <c r="C191" s="16">
        <v>0.54504504504504503</v>
      </c>
      <c r="D191" s="16">
        <v>0.2982456140350877</v>
      </c>
      <c r="E191" s="16">
        <v>0.33333333333333331</v>
      </c>
      <c r="F191" s="16">
        <v>0.46153846153846156</v>
      </c>
      <c r="G191" s="16">
        <v>0.63030303030303025</v>
      </c>
      <c r="H191" s="16">
        <v>0.55092592592592593</v>
      </c>
      <c r="I191" s="143">
        <v>121</v>
      </c>
      <c r="J191" s="143">
        <v>222</v>
      </c>
      <c r="K191" s="143">
        <v>17</v>
      </c>
      <c r="L191" s="143">
        <v>57</v>
      </c>
      <c r="M191" s="143">
        <v>2</v>
      </c>
      <c r="N191" s="143">
        <v>6</v>
      </c>
      <c r="O191" s="143">
        <v>18</v>
      </c>
      <c r="P191" s="143">
        <v>39</v>
      </c>
    </row>
    <row r="192" spans="1:16" x14ac:dyDescent="0.2">
      <c r="A192" s="116" t="s">
        <v>206</v>
      </c>
      <c r="B192" s="6" t="s">
        <v>21</v>
      </c>
      <c r="C192" s="16">
        <v>0.61944091486658193</v>
      </c>
      <c r="D192" s="16">
        <v>0.51912568306010931</v>
      </c>
      <c r="E192" s="16">
        <v>0.47986577181208051</v>
      </c>
      <c r="F192" s="16">
        <v>0.52492668621700878</v>
      </c>
      <c r="G192" s="16">
        <v>0.63263838964773544</v>
      </c>
      <c r="H192" s="16">
        <v>0.63403508771929828</v>
      </c>
      <c r="I192" s="143">
        <v>1950</v>
      </c>
      <c r="J192" s="143">
        <v>3148</v>
      </c>
      <c r="K192" s="143">
        <v>190</v>
      </c>
      <c r="L192" s="143">
        <v>366</v>
      </c>
      <c r="M192" s="143">
        <v>143</v>
      </c>
      <c r="N192" s="143">
        <v>298</v>
      </c>
      <c r="O192" s="143">
        <v>179</v>
      </c>
      <c r="P192" s="143">
        <v>341</v>
      </c>
    </row>
    <row r="193" spans="1:28" x14ac:dyDescent="0.2">
      <c r="A193" s="116" t="s">
        <v>224</v>
      </c>
      <c r="B193" s="6" t="s">
        <v>22</v>
      </c>
      <c r="C193" s="16">
        <v>0.61194029850746268</v>
      </c>
      <c r="D193" s="16">
        <v>0.53846153846153844</v>
      </c>
      <c r="E193" s="16">
        <v>0.2</v>
      </c>
      <c r="F193" s="16">
        <v>0.83333333333333337</v>
      </c>
      <c r="G193" s="16">
        <v>0.62962962962962965</v>
      </c>
      <c r="H193" s="16">
        <v>0.62790697674418605</v>
      </c>
      <c r="I193" s="143">
        <v>82</v>
      </c>
      <c r="J193" s="143">
        <v>134</v>
      </c>
      <c r="K193" s="143">
        <v>14</v>
      </c>
      <c r="L193" s="143">
        <v>26</v>
      </c>
      <c r="M193" s="143">
        <v>1</v>
      </c>
      <c r="N193" s="143">
        <v>5</v>
      </c>
      <c r="O193" s="143">
        <v>5</v>
      </c>
      <c r="P193" s="143">
        <v>6</v>
      </c>
    </row>
    <row r="194" spans="1:28" x14ac:dyDescent="0.2">
      <c r="A194" s="116" t="s">
        <v>208</v>
      </c>
      <c r="B194" s="6" t="s">
        <v>23</v>
      </c>
      <c r="C194" s="16">
        <v>0.57491289198606277</v>
      </c>
      <c r="D194" s="16">
        <v>0.54255319148936165</v>
      </c>
      <c r="E194" s="16">
        <v>0.52631578947368418</v>
      </c>
      <c r="F194" s="16">
        <v>0.41964285714285715</v>
      </c>
      <c r="G194" s="16">
        <v>0.59067357512953367</v>
      </c>
      <c r="H194" s="16">
        <v>0.57835820895522383</v>
      </c>
      <c r="I194" s="143">
        <v>165</v>
      </c>
      <c r="J194" s="143">
        <v>287</v>
      </c>
      <c r="K194" s="143">
        <v>51</v>
      </c>
      <c r="L194" s="143">
        <v>94</v>
      </c>
      <c r="M194" s="143">
        <v>10</v>
      </c>
      <c r="N194" s="143">
        <v>19</v>
      </c>
      <c r="O194" s="143">
        <v>47</v>
      </c>
      <c r="P194" s="143">
        <v>112</v>
      </c>
    </row>
    <row r="195" spans="1:28" x14ac:dyDescent="0.2">
      <c r="A195" s="116"/>
      <c r="B195" s="6" t="s">
        <v>35</v>
      </c>
      <c r="C195" s="16">
        <v>0.66666666666666663</v>
      </c>
      <c r="D195" s="16">
        <v>0</v>
      </c>
      <c r="E195" s="16" t="e">
        <v>#DIV/0!</v>
      </c>
      <c r="F195" s="16" t="e">
        <v>#DIV/0!</v>
      </c>
      <c r="G195" s="16">
        <v>1</v>
      </c>
      <c r="H195" s="16">
        <v>0.66666666666666663</v>
      </c>
      <c r="I195" s="143">
        <v>2</v>
      </c>
      <c r="J195" s="143">
        <v>3</v>
      </c>
      <c r="K195" s="143">
        <v>0</v>
      </c>
      <c r="L195" s="143">
        <v>1</v>
      </c>
      <c r="M195" s="143">
        <v>0</v>
      </c>
      <c r="N195" s="143">
        <v>0</v>
      </c>
      <c r="O195" s="143">
        <v>0</v>
      </c>
      <c r="P195" s="143">
        <v>0</v>
      </c>
    </row>
    <row r="196" spans="1:28" x14ac:dyDescent="0.2">
      <c r="A196" s="116"/>
      <c r="B196" s="6" t="s">
        <v>3</v>
      </c>
      <c r="C196" s="16" t="e">
        <v>#DIV/0!</v>
      </c>
      <c r="D196" s="16" t="e">
        <v>#DIV/0!</v>
      </c>
      <c r="E196" s="16" t="e">
        <v>#DIV/0!</v>
      </c>
      <c r="F196" s="16" t="e">
        <v>#DIV/0!</v>
      </c>
      <c r="G196" s="16" t="e">
        <v>#DIV/0!</v>
      </c>
      <c r="H196" s="16" t="e">
        <v>#DIV/0!</v>
      </c>
      <c r="I196" s="143">
        <v>0</v>
      </c>
      <c r="J196" s="143">
        <v>0</v>
      </c>
      <c r="K196" s="143">
        <v>0</v>
      </c>
      <c r="L196" s="143">
        <v>0</v>
      </c>
      <c r="M196" s="143">
        <v>0</v>
      </c>
      <c r="N196" s="143">
        <v>0</v>
      </c>
      <c r="O196" s="143">
        <v>0</v>
      </c>
      <c r="P196" s="143">
        <v>0</v>
      </c>
    </row>
    <row r="197" spans="1:28" x14ac:dyDescent="0.2">
      <c r="A197" s="116"/>
      <c r="B197" s="8" t="s">
        <v>2</v>
      </c>
      <c r="C197" s="17">
        <v>0.58603305422822327</v>
      </c>
      <c r="D197" s="17">
        <v>0.47314633616003476</v>
      </c>
      <c r="E197" s="17">
        <v>0.47420634920634919</v>
      </c>
      <c r="F197" s="17">
        <v>0.48984551293178269</v>
      </c>
      <c r="G197" s="17">
        <v>0.61453986382604875</v>
      </c>
      <c r="H197" s="17">
        <v>0.59687424861745608</v>
      </c>
      <c r="I197" s="10">
        <v>13368</v>
      </c>
      <c r="J197" s="10">
        <v>22811</v>
      </c>
      <c r="K197" s="10">
        <v>2176</v>
      </c>
      <c r="L197" s="10">
        <v>4599</v>
      </c>
      <c r="M197" s="10">
        <v>956</v>
      </c>
      <c r="N197" s="10">
        <v>2016</v>
      </c>
      <c r="O197" s="10">
        <v>2822</v>
      </c>
      <c r="P197" s="10">
        <v>5761</v>
      </c>
    </row>
    <row r="198" spans="1:28" x14ac:dyDescent="0.2">
      <c r="A198" s="116"/>
      <c r="B198" s="110" t="s">
        <v>206</v>
      </c>
      <c r="C198" s="111">
        <v>0.57333922847352714</v>
      </c>
      <c r="D198" s="111">
        <v>0.47118644067796611</v>
      </c>
      <c r="E198" s="111">
        <v>0.45303468208092484</v>
      </c>
      <c r="F198" s="111">
        <v>0.49574468085106382</v>
      </c>
      <c r="G198" s="111">
        <v>0.59323824617010035</v>
      </c>
      <c r="H198" s="111">
        <v>0.5950672060550698</v>
      </c>
      <c r="I198" s="112">
        <v>5187</v>
      </c>
      <c r="J198" s="112">
        <v>9047</v>
      </c>
      <c r="K198" s="112">
        <v>695</v>
      </c>
      <c r="L198" s="112">
        <v>1475</v>
      </c>
      <c r="M198" s="112">
        <v>627</v>
      </c>
      <c r="N198" s="112">
        <v>1384</v>
      </c>
      <c r="O198" s="112">
        <v>1398</v>
      </c>
      <c r="P198" s="112">
        <v>2820</v>
      </c>
    </row>
    <row r="199" spans="1:28" x14ac:dyDescent="0.2">
      <c r="A199" s="116"/>
      <c r="B199" s="110" t="s">
        <v>207</v>
      </c>
      <c r="C199" s="111">
        <v>0.59153998678122932</v>
      </c>
      <c r="D199" s="111">
        <v>0.4572713643178411</v>
      </c>
      <c r="E199" s="111">
        <v>0.59722222222222221</v>
      </c>
      <c r="F199" s="111">
        <v>0.50677120456165359</v>
      </c>
      <c r="G199" s="111">
        <v>0.64742589703588138</v>
      </c>
      <c r="H199" s="111">
        <v>0.59135381114903296</v>
      </c>
      <c r="I199" s="112">
        <v>2685</v>
      </c>
      <c r="J199" s="112">
        <v>4539</v>
      </c>
      <c r="K199" s="112">
        <v>610</v>
      </c>
      <c r="L199" s="112">
        <v>1334</v>
      </c>
      <c r="M199" s="112">
        <v>86</v>
      </c>
      <c r="N199" s="112">
        <v>144</v>
      </c>
      <c r="O199" s="112">
        <v>711</v>
      </c>
      <c r="P199" s="112">
        <v>1403</v>
      </c>
    </row>
    <row r="200" spans="1:28" x14ac:dyDescent="0.2">
      <c r="A200" s="116"/>
      <c r="B200" s="110" t="s">
        <v>208</v>
      </c>
      <c r="C200" s="111">
        <v>0.56712199717381062</v>
      </c>
      <c r="D200" s="111">
        <v>0.46225535880708296</v>
      </c>
      <c r="E200" s="111">
        <v>0.47297297297297297</v>
      </c>
      <c r="F200" s="111">
        <v>0.46101113967437873</v>
      </c>
      <c r="G200" s="111">
        <v>0.60258430507406235</v>
      </c>
      <c r="H200" s="111">
        <v>0.57417721518987341</v>
      </c>
      <c r="I200" s="112">
        <v>2408</v>
      </c>
      <c r="J200" s="112">
        <v>4246</v>
      </c>
      <c r="K200" s="112">
        <v>496</v>
      </c>
      <c r="L200" s="112">
        <v>1073</v>
      </c>
      <c r="M200" s="112">
        <v>140</v>
      </c>
      <c r="N200" s="112">
        <v>296</v>
      </c>
      <c r="O200" s="112">
        <v>538</v>
      </c>
      <c r="P200" s="112">
        <v>1167</v>
      </c>
    </row>
    <row r="201" spans="1:28" x14ac:dyDescent="0.2">
      <c r="A201" s="116"/>
      <c r="B201" s="110" t="s">
        <v>224</v>
      </c>
      <c r="C201" s="111">
        <v>0.62017684887459812</v>
      </c>
      <c r="D201" s="111">
        <v>0.52374301675977653</v>
      </c>
      <c r="E201" s="111">
        <v>0.53645833333333337</v>
      </c>
      <c r="F201" s="111">
        <v>0.47169811320754718</v>
      </c>
      <c r="G201" s="111">
        <v>0.6363849765258216</v>
      </c>
      <c r="H201" s="111">
        <v>0.62353678929765888</v>
      </c>
      <c r="I201" s="112">
        <v>3086</v>
      </c>
      <c r="J201" s="112">
        <v>4976</v>
      </c>
      <c r="K201" s="112">
        <v>375</v>
      </c>
      <c r="L201" s="112">
        <v>716</v>
      </c>
      <c r="M201" s="112">
        <v>103</v>
      </c>
      <c r="N201" s="112">
        <v>192</v>
      </c>
      <c r="O201" s="112">
        <v>175</v>
      </c>
      <c r="P201" s="112">
        <v>371</v>
      </c>
    </row>
    <row r="202" spans="1:28" x14ac:dyDescent="0.2">
      <c r="A202" s="116"/>
    </row>
    <row r="203" spans="1:28" x14ac:dyDescent="0.2">
      <c r="A203" s="116"/>
    </row>
    <row r="204" spans="1:28" ht="14.25" x14ac:dyDescent="0.2">
      <c r="A204" s="116"/>
      <c r="B204" s="5" t="s">
        <v>308</v>
      </c>
      <c r="O204" s="107" t="s">
        <v>189</v>
      </c>
      <c r="P204" s="2">
        <v>5</v>
      </c>
    </row>
    <row r="205" spans="1:28" x14ac:dyDescent="0.2">
      <c r="A205" s="116"/>
      <c r="Y205" s="2"/>
      <c r="Z205" s="2"/>
      <c r="AA205" s="2"/>
      <c r="AB205" s="2"/>
    </row>
    <row r="206" spans="1:28" x14ac:dyDescent="0.2">
      <c r="A206" s="116"/>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2" customFormat="1" ht="24" x14ac:dyDescent="0.2">
      <c r="A207" s="130"/>
      <c r="B207" s="139" t="s">
        <v>42</v>
      </c>
      <c r="C207" s="129" t="s">
        <v>24</v>
      </c>
      <c r="D207" s="129" t="s">
        <v>0</v>
      </c>
      <c r="E207" s="129" t="s">
        <v>1</v>
      </c>
      <c r="F207" s="129" t="s">
        <v>222</v>
      </c>
      <c r="G207" s="129" t="s">
        <v>186</v>
      </c>
      <c r="H207" s="129" t="s">
        <v>221</v>
      </c>
      <c r="I207" s="129" t="s">
        <v>106</v>
      </c>
      <c r="J207" s="129" t="s">
        <v>107</v>
      </c>
      <c r="K207" s="129" t="s">
        <v>106</v>
      </c>
      <c r="L207" s="129" t="s">
        <v>107</v>
      </c>
      <c r="M207" s="129" t="s">
        <v>106</v>
      </c>
      <c r="N207" s="129" t="s">
        <v>107</v>
      </c>
      <c r="O207" s="129" t="s">
        <v>106</v>
      </c>
      <c r="P207" s="129" t="s">
        <v>107</v>
      </c>
      <c r="Q207" s="140"/>
      <c r="R207" s="140"/>
      <c r="S207" s="140"/>
      <c r="T207" s="140"/>
      <c r="U207" s="140"/>
      <c r="V207" s="140"/>
      <c r="W207" s="140"/>
      <c r="X207" s="140"/>
      <c r="Y207" s="140"/>
      <c r="Z207" s="140"/>
      <c r="AA207" s="140"/>
      <c r="AB207" s="140"/>
    </row>
    <row r="208" spans="1:28" x14ac:dyDescent="0.2">
      <c r="A208" s="116" t="s">
        <v>206</v>
      </c>
      <c r="B208" s="6" t="s">
        <v>4</v>
      </c>
      <c r="C208" s="13">
        <v>0.68589505024190545</v>
      </c>
      <c r="D208" s="13">
        <v>0.45259938837920488</v>
      </c>
      <c r="E208" s="13">
        <v>0.4720812182741117</v>
      </c>
      <c r="F208" s="13">
        <v>0.5353016688061617</v>
      </c>
      <c r="G208" s="13">
        <v>0.71822033898305082</v>
      </c>
      <c r="H208" s="13">
        <v>0.72263410379415616</v>
      </c>
      <c r="I208" s="143">
        <v>1843</v>
      </c>
      <c r="J208" s="143">
        <v>2687</v>
      </c>
      <c r="K208" s="143">
        <v>148</v>
      </c>
      <c r="L208" s="143">
        <v>327</v>
      </c>
      <c r="M208" s="143">
        <v>186</v>
      </c>
      <c r="N208" s="143">
        <v>394</v>
      </c>
      <c r="O208" s="143">
        <v>417</v>
      </c>
      <c r="P208" s="143">
        <v>779</v>
      </c>
      <c r="Y208" s="2"/>
      <c r="Z208" s="2"/>
      <c r="AA208" s="2"/>
      <c r="AB208" s="2"/>
    </row>
    <row r="209" spans="1:28" x14ac:dyDescent="0.2">
      <c r="A209" s="116" t="s">
        <v>207</v>
      </c>
      <c r="B209" s="6" t="s">
        <v>5</v>
      </c>
      <c r="C209" s="16">
        <v>0.45863309352517984</v>
      </c>
      <c r="D209" s="16">
        <v>0.26610169491525426</v>
      </c>
      <c r="E209" s="16">
        <v>0.48571428571428571</v>
      </c>
      <c r="F209" s="16">
        <v>0.30323679727427599</v>
      </c>
      <c r="G209" s="16">
        <v>0.56400742115027824</v>
      </c>
      <c r="H209" s="16">
        <v>0.45805266380894061</v>
      </c>
      <c r="I209" s="143">
        <v>765</v>
      </c>
      <c r="J209" s="143">
        <v>1668</v>
      </c>
      <c r="K209" s="143">
        <v>157</v>
      </c>
      <c r="L209" s="143">
        <v>590</v>
      </c>
      <c r="M209" s="143">
        <v>17</v>
      </c>
      <c r="N209" s="143">
        <v>35</v>
      </c>
      <c r="O209" s="143">
        <v>178</v>
      </c>
      <c r="P209" s="143">
        <v>587</v>
      </c>
      <c r="Y209" s="2"/>
      <c r="Z209" s="2"/>
      <c r="AA209" s="2"/>
      <c r="AB209" s="2"/>
    </row>
    <row r="210" spans="1:28" x14ac:dyDescent="0.2">
      <c r="A210" s="116" t="s">
        <v>224</v>
      </c>
      <c r="B210" s="6" t="s">
        <v>6</v>
      </c>
      <c r="C210" s="16">
        <v>0.66369426751592353</v>
      </c>
      <c r="D210" s="16">
        <v>0.54070981210855951</v>
      </c>
      <c r="E210" s="16">
        <v>0.55483870967741933</v>
      </c>
      <c r="F210" s="16">
        <v>0.52966101694915257</v>
      </c>
      <c r="G210" s="16">
        <v>0.68583239383690342</v>
      </c>
      <c r="H210" s="16">
        <v>0.66934673366834174</v>
      </c>
      <c r="I210" s="143">
        <v>2084</v>
      </c>
      <c r="J210" s="143">
        <v>3140</v>
      </c>
      <c r="K210" s="143">
        <v>259</v>
      </c>
      <c r="L210" s="143">
        <v>479</v>
      </c>
      <c r="M210" s="143">
        <v>86</v>
      </c>
      <c r="N210" s="143">
        <v>155</v>
      </c>
      <c r="O210" s="143">
        <v>125</v>
      </c>
      <c r="P210" s="143">
        <v>236</v>
      </c>
      <c r="Y210" s="2"/>
      <c r="Z210" s="2"/>
      <c r="AA210" s="2"/>
      <c r="AB210" s="2"/>
    </row>
    <row r="211" spans="1:28" x14ac:dyDescent="0.2">
      <c r="A211" s="116" t="s">
        <v>208</v>
      </c>
      <c r="B211" s="6" t="s">
        <v>7</v>
      </c>
      <c r="C211" s="16">
        <v>0.57511581733951023</v>
      </c>
      <c r="D211" s="16">
        <v>0.41532258064516131</v>
      </c>
      <c r="E211" s="16">
        <v>0.4088050314465409</v>
      </c>
      <c r="F211" s="16">
        <v>0.42543859649122806</v>
      </c>
      <c r="G211" s="16">
        <v>0.60649247822644492</v>
      </c>
      <c r="H211" s="16">
        <v>0.59467455621301779</v>
      </c>
      <c r="I211" s="143">
        <v>869</v>
      </c>
      <c r="J211" s="143">
        <v>1511</v>
      </c>
      <c r="K211" s="143">
        <v>103</v>
      </c>
      <c r="L211" s="143">
        <v>248</v>
      </c>
      <c r="M211" s="143">
        <v>65</v>
      </c>
      <c r="N211" s="143">
        <v>159</v>
      </c>
      <c r="O211" s="143">
        <v>97</v>
      </c>
      <c r="P211" s="143">
        <v>228</v>
      </c>
      <c r="Y211" s="2"/>
      <c r="Z211" s="2"/>
      <c r="AA211" s="2"/>
      <c r="AB211" s="2"/>
    </row>
    <row r="212" spans="1:28" x14ac:dyDescent="0.2">
      <c r="A212" s="116" t="s">
        <v>206</v>
      </c>
      <c r="B212" s="6" t="s">
        <v>8</v>
      </c>
      <c r="C212" s="16">
        <v>0.44396344396344395</v>
      </c>
      <c r="D212" s="16">
        <v>0.22094361334867663</v>
      </c>
      <c r="E212" s="16">
        <v>0.35256410256410259</v>
      </c>
      <c r="F212" s="16">
        <v>0.41033434650455924</v>
      </c>
      <c r="G212" s="16">
        <v>0.50288841593189415</v>
      </c>
      <c r="H212" s="16">
        <v>0.48316151202749141</v>
      </c>
      <c r="I212" s="143">
        <v>1846</v>
      </c>
      <c r="J212" s="143">
        <v>4158</v>
      </c>
      <c r="K212" s="143">
        <v>192</v>
      </c>
      <c r="L212" s="143">
        <v>869</v>
      </c>
      <c r="M212" s="143">
        <v>440</v>
      </c>
      <c r="N212" s="143">
        <v>1248</v>
      </c>
      <c r="O212" s="143">
        <v>945</v>
      </c>
      <c r="P212" s="143">
        <v>2303</v>
      </c>
      <c r="Y212" s="2"/>
      <c r="Z212" s="2"/>
      <c r="AA212" s="2"/>
      <c r="AB212" s="2"/>
    </row>
    <row r="213" spans="1:28" x14ac:dyDescent="0.2">
      <c r="A213" s="116" t="s">
        <v>208</v>
      </c>
      <c r="B213" s="6" t="s">
        <v>9</v>
      </c>
      <c r="C213" s="16">
        <v>0.45374015748031499</v>
      </c>
      <c r="D213" s="16">
        <v>0.3146067415730337</v>
      </c>
      <c r="E213" s="16">
        <v>0.45205479452054792</v>
      </c>
      <c r="F213" s="16">
        <v>0.40600000000000003</v>
      </c>
      <c r="G213" s="16">
        <v>0.56217162872154114</v>
      </c>
      <c r="H213" s="16">
        <v>0.45387062566277836</v>
      </c>
      <c r="I213" s="143">
        <v>461</v>
      </c>
      <c r="J213" s="143">
        <v>1016</v>
      </c>
      <c r="K213" s="143">
        <v>140</v>
      </c>
      <c r="L213" s="143">
        <v>445</v>
      </c>
      <c r="M213" s="143">
        <v>33</v>
      </c>
      <c r="N213" s="143">
        <v>73</v>
      </c>
      <c r="O213" s="143">
        <v>203</v>
      </c>
      <c r="P213" s="143">
        <v>500</v>
      </c>
      <c r="Y213" s="2"/>
      <c r="Z213" s="2"/>
      <c r="AA213" s="2"/>
      <c r="AB213" s="2"/>
    </row>
    <row r="214" spans="1:28" x14ac:dyDescent="0.2">
      <c r="A214" s="116" t="s">
        <v>208</v>
      </c>
      <c r="B214" s="6" t="s">
        <v>10</v>
      </c>
      <c r="C214" s="16">
        <v>0.55532574974146842</v>
      </c>
      <c r="D214" s="16">
        <v>0.36059479553903345</v>
      </c>
      <c r="E214" s="16">
        <v>0.44047619047619047</v>
      </c>
      <c r="F214" s="16">
        <v>0.39086294416243655</v>
      </c>
      <c r="G214" s="16">
        <v>0.63037249283667618</v>
      </c>
      <c r="H214" s="16">
        <v>0.56625141562853909</v>
      </c>
      <c r="I214" s="143">
        <v>537</v>
      </c>
      <c r="J214" s="143">
        <v>967</v>
      </c>
      <c r="K214" s="143">
        <v>97</v>
      </c>
      <c r="L214" s="143">
        <v>269</v>
      </c>
      <c r="M214" s="143">
        <v>37</v>
      </c>
      <c r="N214" s="143">
        <v>84</v>
      </c>
      <c r="O214" s="143">
        <v>77</v>
      </c>
      <c r="P214" s="143">
        <v>197</v>
      </c>
      <c r="Y214" s="2"/>
      <c r="Z214" s="2"/>
      <c r="AA214" s="2"/>
      <c r="AB214" s="2"/>
    </row>
    <row r="215" spans="1:28" x14ac:dyDescent="0.2">
      <c r="A215" s="116" t="s">
        <v>207</v>
      </c>
      <c r="B215" s="6" t="s">
        <v>11</v>
      </c>
      <c r="C215" s="16">
        <v>0.43966712898751736</v>
      </c>
      <c r="D215" s="16">
        <v>0.27762039660056659</v>
      </c>
      <c r="E215" s="16">
        <v>0.35294117647058826</v>
      </c>
      <c r="F215" s="16">
        <v>0.36784741144414168</v>
      </c>
      <c r="G215" s="16">
        <v>0.59510869565217395</v>
      </c>
      <c r="H215" s="16">
        <v>0.44176136363636365</v>
      </c>
      <c r="I215" s="143">
        <v>317</v>
      </c>
      <c r="J215" s="143">
        <v>721</v>
      </c>
      <c r="K215" s="143">
        <v>98</v>
      </c>
      <c r="L215" s="143">
        <v>353</v>
      </c>
      <c r="M215" s="143">
        <v>6</v>
      </c>
      <c r="N215" s="143">
        <v>17</v>
      </c>
      <c r="O215" s="143">
        <v>135</v>
      </c>
      <c r="P215" s="143">
        <v>367</v>
      </c>
      <c r="Y215" s="2"/>
      <c r="Z215" s="2"/>
      <c r="AA215" s="2"/>
      <c r="AB215" s="2"/>
    </row>
    <row r="216" spans="1:28" x14ac:dyDescent="0.2">
      <c r="A216" s="116" t="s">
        <v>208</v>
      </c>
      <c r="B216" s="6" t="s">
        <v>30</v>
      </c>
      <c r="C216" s="16">
        <v>0.57040998217468808</v>
      </c>
      <c r="D216" s="16">
        <v>0.37777777777777777</v>
      </c>
      <c r="E216" s="16">
        <v>0.4838709677419355</v>
      </c>
      <c r="F216" s="16">
        <v>0.45842696629213481</v>
      </c>
      <c r="G216" s="16">
        <v>0.66141732283464572</v>
      </c>
      <c r="H216" s="16">
        <v>0.57547169811320753</v>
      </c>
      <c r="I216" s="143">
        <v>640</v>
      </c>
      <c r="J216" s="143">
        <v>1122</v>
      </c>
      <c r="K216" s="143">
        <v>136</v>
      </c>
      <c r="L216" s="143">
        <v>360</v>
      </c>
      <c r="M216" s="143">
        <v>30</v>
      </c>
      <c r="N216" s="143">
        <v>62</v>
      </c>
      <c r="O216" s="143">
        <v>204</v>
      </c>
      <c r="P216" s="143">
        <v>445</v>
      </c>
      <c r="Y216" s="2"/>
      <c r="Z216" s="2"/>
      <c r="AA216" s="2"/>
      <c r="AB216" s="2"/>
    </row>
    <row r="217" spans="1:28" x14ac:dyDescent="0.2">
      <c r="A217" s="116" t="s">
        <v>224</v>
      </c>
      <c r="B217" s="6" t="s">
        <v>13</v>
      </c>
      <c r="C217" s="16">
        <v>0.5873655913978495</v>
      </c>
      <c r="D217" s="16">
        <v>0.46625766871165641</v>
      </c>
      <c r="E217" s="16">
        <v>0.47058823529411764</v>
      </c>
      <c r="F217" s="16">
        <v>0.61538461538461542</v>
      </c>
      <c r="G217" s="16">
        <v>0.62134251290877796</v>
      </c>
      <c r="H217" s="16">
        <v>0.59009628610729026</v>
      </c>
      <c r="I217" s="143">
        <v>437</v>
      </c>
      <c r="J217" s="143">
        <v>744</v>
      </c>
      <c r="K217" s="143">
        <v>76</v>
      </c>
      <c r="L217" s="143">
        <v>163</v>
      </c>
      <c r="M217" s="143">
        <v>8</v>
      </c>
      <c r="N217" s="143">
        <v>17</v>
      </c>
      <c r="O217" s="143">
        <v>24</v>
      </c>
      <c r="P217" s="143">
        <v>39</v>
      </c>
      <c r="Y217" s="2"/>
      <c r="Z217" s="2"/>
      <c r="AA217" s="2"/>
      <c r="AB217" s="2"/>
    </row>
    <row r="218" spans="1:28" x14ac:dyDescent="0.2">
      <c r="A218" s="116" t="s">
        <v>206</v>
      </c>
      <c r="B218" s="6" t="s">
        <v>14</v>
      </c>
      <c r="C218" s="16">
        <v>0.4165302782324059</v>
      </c>
      <c r="D218" s="16">
        <v>0.29300291545189505</v>
      </c>
      <c r="E218" s="16">
        <v>0.47058823529411764</v>
      </c>
      <c r="F218" s="16">
        <v>0.34375</v>
      </c>
      <c r="G218" s="16">
        <v>0.57462686567164178</v>
      </c>
      <c r="H218" s="16">
        <v>0.41498316498316501</v>
      </c>
      <c r="I218" s="143">
        <v>509</v>
      </c>
      <c r="J218" s="143">
        <v>1222</v>
      </c>
      <c r="K218" s="143">
        <v>201</v>
      </c>
      <c r="L218" s="143">
        <v>686</v>
      </c>
      <c r="M218" s="143">
        <v>16</v>
      </c>
      <c r="N218" s="143">
        <v>34</v>
      </c>
      <c r="O218" s="143">
        <v>209</v>
      </c>
      <c r="P218" s="143">
        <v>608</v>
      </c>
      <c r="Y218" s="2"/>
      <c r="Z218" s="2"/>
      <c r="AA218" s="2"/>
      <c r="AB218" s="2"/>
    </row>
    <row r="219" spans="1:28" x14ac:dyDescent="0.2">
      <c r="A219" s="116" t="s">
        <v>224</v>
      </c>
      <c r="B219" s="6" t="s">
        <v>15</v>
      </c>
      <c r="C219" s="16">
        <v>0.65436241610738255</v>
      </c>
      <c r="D219" s="16">
        <v>0.44444444444444442</v>
      </c>
      <c r="E219" s="16">
        <v>0.625</v>
      </c>
      <c r="F219" s="16">
        <v>0.53333333333333333</v>
      </c>
      <c r="G219" s="16">
        <v>0.69169960474308301</v>
      </c>
      <c r="H219" s="16">
        <v>0.65517241379310343</v>
      </c>
      <c r="I219" s="143">
        <v>195</v>
      </c>
      <c r="J219" s="143">
        <v>298</v>
      </c>
      <c r="K219" s="143">
        <v>20</v>
      </c>
      <c r="L219" s="143">
        <v>45</v>
      </c>
      <c r="M219" s="143">
        <v>5</v>
      </c>
      <c r="N219" s="143">
        <v>8</v>
      </c>
      <c r="O219" s="143">
        <v>8</v>
      </c>
      <c r="P219" s="143">
        <v>15</v>
      </c>
      <c r="Y219" s="2"/>
      <c r="Z219" s="2"/>
      <c r="AA219" s="2"/>
      <c r="AB219" s="2"/>
    </row>
    <row r="220" spans="1:28" x14ac:dyDescent="0.2">
      <c r="A220" s="116" t="s">
        <v>224</v>
      </c>
      <c r="B220" s="6" t="s">
        <v>16</v>
      </c>
      <c r="C220" s="16">
        <v>0.61453488372093024</v>
      </c>
      <c r="D220" s="16">
        <v>0.42192691029900331</v>
      </c>
      <c r="E220" s="16">
        <v>0.57746478873239437</v>
      </c>
      <c r="F220" s="16">
        <v>0.51369863013698636</v>
      </c>
      <c r="G220" s="16">
        <v>0.65539112050739956</v>
      </c>
      <c r="H220" s="16">
        <v>0.6161309884778654</v>
      </c>
      <c r="I220" s="143">
        <v>1057</v>
      </c>
      <c r="J220" s="143">
        <v>1720</v>
      </c>
      <c r="K220" s="143">
        <v>127</v>
      </c>
      <c r="L220" s="143">
        <v>301</v>
      </c>
      <c r="M220" s="143">
        <v>41</v>
      </c>
      <c r="N220" s="143">
        <v>71</v>
      </c>
      <c r="O220" s="143">
        <v>75</v>
      </c>
      <c r="P220" s="143">
        <v>146</v>
      </c>
      <c r="Y220" s="2"/>
      <c r="Z220" s="2"/>
      <c r="AA220" s="2"/>
      <c r="AB220" s="2"/>
    </row>
    <row r="221" spans="1:28" x14ac:dyDescent="0.2">
      <c r="A221" s="116" t="s">
        <v>207</v>
      </c>
      <c r="B221" s="6" t="s">
        <v>17</v>
      </c>
      <c r="C221" s="16">
        <v>0.5252808988764045</v>
      </c>
      <c r="D221" s="16">
        <v>0.44174757281553401</v>
      </c>
      <c r="E221" s="16">
        <v>0.35714285714285715</v>
      </c>
      <c r="F221" s="16">
        <v>0.4895397489539749</v>
      </c>
      <c r="G221" s="16">
        <v>0.64</v>
      </c>
      <c r="H221" s="16">
        <v>0.53216374269005851</v>
      </c>
      <c r="I221" s="143">
        <v>187</v>
      </c>
      <c r="J221" s="143">
        <v>356</v>
      </c>
      <c r="K221" s="143">
        <v>91</v>
      </c>
      <c r="L221" s="143">
        <v>206</v>
      </c>
      <c r="M221" s="143">
        <v>5</v>
      </c>
      <c r="N221" s="143">
        <v>14</v>
      </c>
      <c r="O221" s="143">
        <v>117</v>
      </c>
      <c r="P221" s="143">
        <v>239</v>
      </c>
      <c r="Y221" s="2"/>
      <c r="Z221" s="2"/>
      <c r="AA221" s="2"/>
      <c r="AB221" s="2"/>
    </row>
    <row r="222" spans="1:28" x14ac:dyDescent="0.2">
      <c r="A222" s="116" t="s">
        <v>207</v>
      </c>
      <c r="B222" s="6" t="s">
        <v>18</v>
      </c>
      <c r="C222" s="16">
        <v>0.4731638418079096</v>
      </c>
      <c r="D222" s="16">
        <v>0.2864864864864865</v>
      </c>
      <c r="E222" s="16">
        <v>0.3</v>
      </c>
      <c r="F222" s="16">
        <v>0.22033898305084745</v>
      </c>
      <c r="G222" s="16">
        <v>0.53919694072657742</v>
      </c>
      <c r="H222" s="16">
        <v>0.47819767441860467</v>
      </c>
      <c r="I222" s="143">
        <v>335</v>
      </c>
      <c r="J222" s="143">
        <v>708</v>
      </c>
      <c r="K222" s="143">
        <v>53</v>
      </c>
      <c r="L222" s="143">
        <v>185</v>
      </c>
      <c r="M222" s="143">
        <v>6</v>
      </c>
      <c r="N222" s="143">
        <v>20</v>
      </c>
      <c r="O222" s="143">
        <v>26</v>
      </c>
      <c r="P222" s="143">
        <v>118</v>
      </c>
      <c r="Y222" s="2"/>
      <c r="Z222" s="2"/>
      <c r="AA222" s="2"/>
      <c r="AB222" s="2"/>
    </row>
    <row r="223" spans="1:28" x14ac:dyDescent="0.2">
      <c r="A223" s="116" t="s">
        <v>207</v>
      </c>
      <c r="B223" s="6" t="s">
        <v>19</v>
      </c>
      <c r="C223" s="16">
        <v>0.49804061275382971</v>
      </c>
      <c r="D223" s="16">
        <v>0.27173913043478259</v>
      </c>
      <c r="E223" s="16">
        <v>0.5446428571428571</v>
      </c>
      <c r="F223" s="16">
        <v>0.40366972477064222</v>
      </c>
      <c r="G223" s="16">
        <v>0.60837307896131421</v>
      </c>
      <c r="H223" s="16">
        <v>0.4961038961038961</v>
      </c>
      <c r="I223" s="143">
        <v>1398</v>
      </c>
      <c r="J223" s="143">
        <v>2807</v>
      </c>
      <c r="K223" s="143">
        <v>250</v>
      </c>
      <c r="L223" s="143">
        <v>920</v>
      </c>
      <c r="M223" s="143">
        <v>61</v>
      </c>
      <c r="N223" s="143">
        <v>112</v>
      </c>
      <c r="O223" s="143">
        <v>352</v>
      </c>
      <c r="P223" s="143">
        <v>872</v>
      </c>
      <c r="Y223" s="2"/>
      <c r="Z223" s="2"/>
      <c r="AA223" s="2"/>
      <c r="AB223" s="2"/>
    </row>
    <row r="224" spans="1:28" x14ac:dyDescent="0.2">
      <c r="A224" s="116" t="s">
        <v>208</v>
      </c>
      <c r="B224" s="6" t="s">
        <v>20</v>
      </c>
      <c r="C224" s="16">
        <v>0.54135338345864659</v>
      </c>
      <c r="D224" s="16">
        <v>0.36263736263736263</v>
      </c>
      <c r="E224" s="16">
        <v>0.66666666666666663</v>
      </c>
      <c r="F224" s="16">
        <v>0.40740740740740738</v>
      </c>
      <c r="G224" s="16">
        <v>0.63428571428571423</v>
      </c>
      <c r="H224" s="16">
        <v>0.53846153846153844</v>
      </c>
      <c r="I224" s="143">
        <v>144</v>
      </c>
      <c r="J224" s="143">
        <v>266</v>
      </c>
      <c r="K224" s="143">
        <v>33</v>
      </c>
      <c r="L224" s="143">
        <v>91</v>
      </c>
      <c r="M224" s="143">
        <v>4</v>
      </c>
      <c r="N224" s="143">
        <v>6</v>
      </c>
      <c r="O224" s="143">
        <v>22</v>
      </c>
      <c r="P224" s="143">
        <v>54</v>
      </c>
      <c r="Y224" s="2"/>
      <c r="Z224" s="2"/>
      <c r="AA224" s="2"/>
      <c r="AB224" s="2"/>
    </row>
    <row r="225" spans="1:28" x14ac:dyDescent="0.2">
      <c r="A225" s="116" t="s">
        <v>206</v>
      </c>
      <c r="B225" s="6" t="s">
        <v>21</v>
      </c>
      <c r="C225" s="16">
        <v>0.6212278876170656</v>
      </c>
      <c r="D225" s="16">
        <v>0.3859964093357271</v>
      </c>
      <c r="E225" s="16">
        <v>0.49278846153846156</v>
      </c>
      <c r="F225" s="16">
        <v>0.55079006772009032</v>
      </c>
      <c r="G225" s="16">
        <v>0.66108913903255251</v>
      </c>
      <c r="H225" s="16">
        <v>0.63681446907817973</v>
      </c>
      <c r="I225" s="143">
        <v>2388</v>
      </c>
      <c r="J225" s="143">
        <v>3844</v>
      </c>
      <c r="K225" s="143">
        <v>215</v>
      </c>
      <c r="L225" s="143">
        <v>557</v>
      </c>
      <c r="M225" s="143">
        <v>205</v>
      </c>
      <c r="N225" s="143">
        <v>416</v>
      </c>
      <c r="O225" s="143">
        <v>244</v>
      </c>
      <c r="P225" s="143">
        <v>443</v>
      </c>
      <c r="Y225" s="2"/>
      <c r="Z225" s="2"/>
      <c r="AA225" s="2"/>
      <c r="AB225" s="2"/>
    </row>
    <row r="226" spans="1:28" x14ac:dyDescent="0.2">
      <c r="A226" s="116" t="s">
        <v>224</v>
      </c>
      <c r="B226" s="6" t="s">
        <v>22</v>
      </c>
      <c r="C226" s="16">
        <v>0.51219512195121952</v>
      </c>
      <c r="D226" s="16">
        <v>0.38709677419354838</v>
      </c>
      <c r="E226" s="16">
        <v>0.8</v>
      </c>
      <c r="F226" s="16">
        <v>0.375</v>
      </c>
      <c r="G226" s="16">
        <v>0.54135338345864659</v>
      </c>
      <c r="H226" s="16">
        <v>0.50314465408805031</v>
      </c>
      <c r="I226" s="143">
        <v>84</v>
      </c>
      <c r="J226" s="143">
        <v>164</v>
      </c>
      <c r="K226" s="143">
        <v>12</v>
      </c>
      <c r="L226" s="143">
        <v>31</v>
      </c>
      <c r="M226" s="143">
        <v>4</v>
      </c>
      <c r="N226" s="143">
        <v>5</v>
      </c>
      <c r="O226" s="143">
        <v>3</v>
      </c>
      <c r="P226" s="143">
        <v>8</v>
      </c>
      <c r="Y226" s="2"/>
      <c r="Z226" s="2"/>
      <c r="AA226" s="2"/>
      <c r="AB226" s="2"/>
    </row>
    <row r="227" spans="1:28" x14ac:dyDescent="0.2">
      <c r="A227" s="116" t="s">
        <v>208</v>
      </c>
      <c r="B227" s="6" t="s">
        <v>23</v>
      </c>
      <c r="C227" s="16">
        <v>0.38256658595641646</v>
      </c>
      <c r="D227" s="16">
        <v>0.23157894736842105</v>
      </c>
      <c r="E227" s="16">
        <v>0.33333333333333331</v>
      </c>
      <c r="F227" s="16">
        <v>0.34042553191489361</v>
      </c>
      <c r="G227" s="16">
        <v>0.5112107623318386</v>
      </c>
      <c r="H227" s="16">
        <v>0.38560411311053983</v>
      </c>
      <c r="I227" s="143">
        <v>158</v>
      </c>
      <c r="J227" s="143">
        <v>413</v>
      </c>
      <c r="K227" s="143">
        <v>44</v>
      </c>
      <c r="L227" s="143">
        <v>190</v>
      </c>
      <c r="M227" s="143">
        <v>8</v>
      </c>
      <c r="N227" s="143">
        <v>24</v>
      </c>
      <c r="O227" s="143">
        <v>64</v>
      </c>
      <c r="P227" s="143">
        <v>188</v>
      </c>
      <c r="Y227" s="2"/>
      <c r="Z227" s="2"/>
      <c r="AA227" s="2"/>
      <c r="AB227" s="2"/>
    </row>
    <row r="228" spans="1:28" x14ac:dyDescent="0.2">
      <c r="A228" s="116"/>
      <c r="B228" s="6" t="s">
        <v>35</v>
      </c>
      <c r="C228" s="16" t="e">
        <v>#DIV/0!</v>
      </c>
      <c r="D228" s="16" t="e">
        <v>#DIV/0!</v>
      </c>
      <c r="E228" s="16" t="e">
        <v>#DIV/0!</v>
      </c>
      <c r="F228" s="16" t="e">
        <v>#DIV/0!</v>
      </c>
      <c r="G228" s="16" t="e">
        <v>#DIV/0!</v>
      </c>
      <c r="H228" s="16" t="e">
        <v>#DIV/0!</v>
      </c>
      <c r="I228" s="143">
        <v>0</v>
      </c>
      <c r="J228" s="143">
        <v>0</v>
      </c>
      <c r="K228" s="143">
        <v>0</v>
      </c>
      <c r="L228" s="143">
        <v>0</v>
      </c>
      <c r="M228" s="143">
        <v>0</v>
      </c>
      <c r="N228" s="143">
        <v>0</v>
      </c>
      <c r="O228" s="143">
        <v>0</v>
      </c>
      <c r="P228" s="143">
        <v>0</v>
      </c>
      <c r="Y228" s="2"/>
      <c r="Z228" s="2"/>
      <c r="AA228" s="2"/>
      <c r="AB228" s="2"/>
    </row>
    <row r="229" spans="1:28" x14ac:dyDescent="0.2">
      <c r="A229" s="116"/>
      <c r="B229" s="6" t="s">
        <v>3</v>
      </c>
      <c r="C229" s="16" t="e">
        <v>#DIV/0!</v>
      </c>
      <c r="D229" s="16" t="e">
        <v>#DIV/0!</v>
      </c>
      <c r="E229" s="16" t="e">
        <v>#DIV/0!</v>
      </c>
      <c r="F229" s="16" t="e">
        <v>#DIV/0!</v>
      </c>
      <c r="G229" s="16" t="e">
        <v>#DIV/0!</v>
      </c>
      <c r="H229" s="16" t="e">
        <v>#DIV/0!</v>
      </c>
      <c r="I229" s="143">
        <v>0</v>
      </c>
      <c r="J229" s="143">
        <v>0</v>
      </c>
      <c r="K229" s="143">
        <v>0</v>
      </c>
      <c r="L229" s="143">
        <v>0</v>
      </c>
      <c r="M229" s="143">
        <v>0</v>
      </c>
      <c r="N229" s="143">
        <v>0</v>
      </c>
      <c r="O229" s="143">
        <v>0</v>
      </c>
      <c r="P229" s="143">
        <v>0</v>
      </c>
      <c r="Y229" s="2"/>
      <c r="Z229" s="2"/>
      <c r="AA229" s="2"/>
      <c r="AB229" s="2"/>
    </row>
    <row r="230" spans="1:28" x14ac:dyDescent="0.2">
      <c r="A230" s="116"/>
      <c r="B230" s="8" t="s">
        <v>2</v>
      </c>
      <c r="C230" s="17">
        <v>0.55038602194229991</v>
      </c>
      <c r="D230" s="17">
        <v>0.33520164046479833</v>
      </c>
      <c r="E230" s="17">
        <v>0.42755585646580907</v>
      </c>
      <c r="F230" s="17">
        <v>0.42104634495938842</v>
      </c>
      <c r="G230" s="17">
        <v>0.62123599045775757</v>
      </c>
      <c r="H230" s="17">
        <v>0.56403792610429682</v>
      </c>
      <c r="I230" s="10">
        <v>16254</v>
      </c>
      <c r="J230" s="10">
        <v>29532</v>
      </c>
      <c r="K230" s="10">
        <v>2452</v>
      </c>
      <c r="L230" s="10">
        <v>7315</v>
      </c>
      <c r="M230" s="10">
        <v>1263</v>
      </c>
      <c r="N230" s="10">
        <v>2954</v>
      </c>
      <c r="O230" s="10">
        <v>3525</v>
      </c>
      <c r="P230" s="10">
        <v>8372</v>
      </c>
      <c r="Y230" s="2"/>
      <c r="Z230" s="2"/>
      <c r="AA230" s="2"/>
      <c r="AB230" s="2"/>
    </row>
    <row r="231" spans="1:28" x14ac:dyDescent="0.2">
      <c r="A231" s="116"/>
      <c r="B231" s="110" t="s">
        <v>206</v>
      </c>
      <c r="C231" s="111">
        <v>0.55293426244647803</v>
      </c>
      <c r="D231" s="111">
        <v>0.30996309963099633</v>
      </c>
      <c r="E231" s="111">
        <v>0.40487571701720843</v>
      </c>
      <c r="F231" s="111">
        <v>0.43914831841277524</v>
      </c>
      <c r="G231" s="111">
        <v>0.61549831081081086</v>
      </c>
      <c r="H231" s="111">
        <v>0.58447907118851206</v>
      </c>
      <c r="I231" s="112">
        <v>6586</v>
      </c>
      <c r="J231" s="112">
        <v>11911</v>
      </c>
      <c r="K231" s="112">
        <v>756</v>
      </c>
      <c r="L231" s="112">
        <v>2439</v>
      </c>
      <c r="M231" s="112">
        <v>847</v>
      </c>
      <c r="N231" s="112">
        <v>2092</v>
      </c>
      <c r="O231" s="112">
        <v>1815</v>
      </c>
      <c r="P231" s="112">
        <v>4133</v>
      </c>
      <c r="Y231" s="2"/>
      <c r="Z231" s="2"/>
      <c r="AA231" s="2"/>
      <c r="AB231" s="2"/>
    </row>
    <row r="232" spans="1:28" x14ac:dyDescent="0.2">
      <c r="A232" s="116"/>
      <c r="B232" s="110" t="s">
        <v>207</v>
      </c>
      <c r="C232" s="111">
        <v>0.47955271565495206</v>
      </c>
      <c r="D232" s="111">
        <v>0.28793256433007985</v>
      </c>
      <c r="E232" s="111">
        <v>0.47979797979797978</v>
      </c>
      <c r="F232" s="111">
        <v>0.37013284470911589</v>
      </c>
      <c r="G232" s="111">
        <v>0.58736894658012984</v>
      </c>
      <c r="H232" s="111">
        <v>0.47954470471791488</v>
      </c>
      <c r="I232" s="112">
        <v>3002</v>
      </c>
      <c r="J232" s="112">
        <v>6260</v>
      </c>
      <c r="K232" s="112">
        <v>649</v>
      </c>
      <c r="L232" s="112">
        <v>2254</v>
      </c>
      <c r="M232" s="112">
        <v>95</v>
      </c>
      <c r="N232" s="112">
        <v>198</v>
      </c>
      <c r="O232" s="112">
        <v>808</v>
      </c>
      <c r="P232" s="112">
        <v>2183</v>
      </c>
      <c r="Y232" s="2"/>
      <c r="Z232" s="2"/>
      <c r="AA232" s="2"/>
      <c r="AB232" s="2"/>
    </row>
    <row r="233" spans="1:28" x14ac:dyDescent="0.2">
      <c r="A233" s="116"/>
      <c r="B233" s="110" t="s">
        <v>208</v>
      </c>
      <c r="C233" s="111">
        <v>0.53050047214353169</v>
      </c>
      <c r="D233" s="111">
        <v>0.34497816593886466</v>
      </c>
      <c r="E233" s="111">
        <v>0.43382352941176472</v>
      </c>
      <c r="F233" s="111">
        <v>0.41377171215880892</v>
      </c>
      <c r="G233" s="111">
        <v>0.61105092091007585</v>
      </c>
      <c r="H233" s="111">
        <v>0.53857172089216288</v>
      </c>
      <c r="I233" s="112">
        <v>2809</v>
      </c>
      <c r="J233" s="112">
        <v>5295</v>
      </c>
      <c r="K233" s="112">
        <v>553</v>
      </c>
      <c r="L233" s="112">
        <v>1603</v>
      </c>
      <c r="M233" s="112">
        <v>177</v>
      </c>
      <c r="N233" s="112">
        <v>408</v>
      </c>
      <c r="O233" s="112">
        <v>667</v>
      </c>
      <c r="P233" s="112">
        <v>1612</v>
      </c>
      <c r="Y233" s="2"/>
      <c r="Z233" s="2"/>
      <c r="AA233" s="2"/>
      <c r="AB233" s="2"/>
    </row>
    <row r="234" spans="1:28" x14ac:dyDescent="0.2">
      <c r="A234" s="116"/>
      <c r="B234" s="110" t="s">
        <v>224</v>
      </c>
      <c r="C234" s="111">
        <v>0.63583910319815362</v>
      </c>
      <c r="D234" s="111">
        <v>0.4847890088321884</v>
      </c>
      <c r="E234" s="111">
        <v>0.5625</v>
      </c>
      <c r="F234" s="111">
        <v>0.52927927927927931</v>
      </c>
      <c r="G234" s="111">
        <v>0.6663364374876164</v>
      </c>
      <c r="H234" s="111">
        <v>0.63907056798623063</v>
      </c>
      <c r="I234" s="112">
        <v>3857</v>
      </c>
      <c r="J234" s="112">
        <v>6066</v>
      </c>
      <c r="K234" s="112">
        <v>494</v>
      </c>
      <c r="L234" s="112">
        <v>1019</v>
      </c>
      <c r="M234" s="112">
        <v>144</v>
      </c>
      <c r="N234" s="112">
        <v>256</v>
      </c>
      <c r="O234" s="112">
        <v>235</v>
      </c>
      <c r="P234" s="112">
        <v>444</v>
      </c>
      <c r="Y234" s="2"/>
      <c r="Z234" s="2"/>
      <c r="AA234" s="2"/>
      <c r="AB234" s="2"/>
    </row>
    <row r="235" spans="1:28" x14ac:dyDescent="0.2">
      <c r="A235" s="116"/>
      <c r="Y235" s="2"/>
      <c r="Z235" s="2"/>
      <c r="AA235" s="2"/>
      <c r="AB235" s="2"/>
    </row>
    <row r="236" spans="1:28" x14ac:dyDescent="0.2">
      <c r="A236" s="116"/>
    </row>
    <row r="237" spans="1:28" ht="14.25" x14ac:dyDescent="0.2">
      <c r="A237" s="116"/>
      <c r="B237" s="5" t="s">
        <v>309</v>
      </c>
      <c r="O237" s="107" t="s">
        <v>189</v>
      </c>
      <c r="P237" s="146" t="s">
        <v>274</v>
      </c>
    </row>
    <row r="238" spans="1:28" x14ac:dyDescent="0.2">
      <c r="A238" s="116"/>
      <c r="B238" s="4"/>
    </row>
    <row r="239" spans="1:28" x14ac:dyDescent="0.2">
      <c r="A239" s="116"/>
      <c r="B239" s="3"/>
      <c r="C239" s="12" t="s">
        <v>27</v>
      </c>
      <c r="D239" s="12"/>
      <c r="E239" s="12"/>
      <c r="F239" s="12"/>
      <c r="G239" s="12"/>
      <c r="H239" s="12"/>
      <c r="I239" s="11" t="s">
        <v>24</v>
      </c>
      <c r="J239" s="11"/>
      <c r="K239" s="11" t="s">
        <v>0</v>
      </c>
      <c r="L239" s="11"/>
      <c r="M239" s="11" t="s">
        <v>1</v>
      </c>
      <c r="N239" s="11"/>
      <c r="O239" s="11" t="s">
        <v>26</v>
      </c>
      <c r="P239" s="11"/>
    </row>
    <row r="240" spans="1:28" s="132" customFormat="1" ht="24" x14ac:dyDescent="0.2">
      <c r="A240" s="130"/>
      <c r="B240" s="139" t="s">
        <v>42</v>
      </c>
      <c r="C240" s="129" t="s">
        <v>24</v>
      </c>
      <c r="D240" s="129" t="s">
        <v>0</v>
      </c>
      <c r="E240" s="129" t="s">
        <v>1</v>
      </c>
      <c r="F240" s="129" t="s">
        <v>222</v>
      </c>
      <c r="G240" s="129" t="s">
        <v>186</v>
      </c>
      <c r="H240" s="129" t="s">
        <v>221</v>
      </c>
      <c r="I240" s="129" t="s">
        <v>106</v>
      </c>
      <c r="J240" s="129" t="s">
        <v>107</v>
      </c>
      <c r="K240" s="129" t="s">
        <v>106</v>
      </c>
      <c r="L240" s="129" t="s">
        <v>107</v>
      </c>
      <c r="M240" s="129" t="s">
        <v>106</v>
      </c>
      <c r="N240" s="129" t="s">
        <v>107</v>
      </c>
      <c r="O240" s="129" t="s">
        <v>106</v>
      </c>
      <c r="P240" s="129" t="s">
        <v>107</v>
      </c>
      <c r="Q240" s="140"/>
      <c r="R240" s="140"/>
      <c r="S240" s="140"/>
      <c r="T240" s="140"/>
      <c r="U240" s="140"/>
      <c r="V240" s="140"/>
      <c r="W240" s="140"/>
      <c r="X240" s="140"/>
    </row>
    <row r="241" spans="1:16" x14ac:dyDescent="0.2">
      <c r="A241" s="116" t="s">
        <v>206</v>
      </c>
      <c r="B241" s="6" t="s">
        <v>4</v>
      </c>
      <c r="C241" s="13">
        <v>0.6023956723338485</v>
      </c>
      <c r="D241" s="13">
        <v>0.55629139072847678</v>
      </c>
      <c r="E241" s="13">
        <v>0.54672897196261683</v>
      </c>
      <c r="F241" s="13">
        <v>0.58963585434173671</v>
      </c>
      <c r="G241" s="13">
        <v>0.60848643919510059</v>
      </c>
      <c r="H241" s="13">
        <v>0.61342592592592593</v>
      </c>
      <c r="I241" s="143">
        <v>1559</v>
      </c>
      <c r="J241" s="143">
        <v>2588</v>
      </c>
      <c r="K241" s="143">
        <v>168</v>
      </c>
      <c r="L241" s="143">
        <v>302</v>
      </c>
      <c r="M241" s="143">
        <v>234</v>
      </c>
      <c r="N241" s="143">
        <v>428</v>
      </c>
      <c r="O241" s="143">
        <v>421</v>
      </c>
      <c r="P241" s="143">
        <v>714</v>
      </c>
    </row>
    <row r="242" spans="1:16" x14ac:dyDescent="0.2">
      <c r="A242" s="116" t="s">
        <v>207</v>
      </c>
      <c r="B242" s="6" t="s">
        <v>5</v>
      </c>
      <c r="C242" s="16">
        <v>0.48851000741289846</v>
      </c>
      <c r="D242" s="16">
        <v>0.39224137931034481</v>
      </c>
      <c r="E242" s="16">
        <v>0.35714285714285715</v>
      </c>
      <c r="F242" s="16">
        <v>0.44562334217506633</v>
      </c>
      <c r="G242" s="16">
        <v>0.53898305084745768</v>
      </c>
      <c r="H242" s="16">
        <v>0.49129447388342162</v>
      </c>
      <c r="I242" s="143">
        <v>659</v>
      </c>
      <c r="J242" s="143">
        <v>1349</v>
      </c>
      <c r="K242" s="143">
        <v>182</v>
      </c>
      <c r="L242" s="143">
        <v>464</v>
      </c>
      <c r="M242" s="143">
        <v>10</v>
      </c>
      <c r="N242" s="143">
        <v>28</v>
      </c>
      <c r="O242" s="143">
        <v>168</v>
      </c>
      <c r="P242" s="143">
        <v>377</v>
      </c>
    </row>
    <row r="243" spans="1:16" x14ac:dyDescent="0.2">
      <c r="A243" s="116" t="s">
        <v>224</v>
      </c>
      <c r="B243" s="6" t="s">
        <v>6</v>
      </c>
      <c r="C243" s="16">
        <v>0.55989322655989326</v>
      </c>
      <c r="D243" s="16">
        <v>0.41365461847389556</v>
      </c>
      <c r="E243" s="16">
        <v>0.39007092198581561</v>
      </c>
      <c r="F243" s="16">
        <v>0.43946188340807174</v>
      </c>
      <c r="G243" s="16">
        <v>0.58903561424569828</v>
      </c>
      <c r="H243" s="16">
        <v>0.56827731092436973</v>
      </c>
      <c r="I243" s="143">
        <v>1678</v>
      </c>
      <c r="J243" s="143">
        <v>2997</v>
      </c>
      <c r="K243" s="143">
        <v>206</v>
      </c>
      <c r="L243" s="143">
        <v>498</v>
      </c>
      <c r="M243" s="143">
        <v>55</v>
      </c>
      <c r="N243" s="143">
        <v>141</v>
      </c>
      <c r="O243" s="143">
        <v>98</v>
      </c>
      <c r="P243" s="143">
        <v>223</v>
      </c>
    </row>
    <row r="244" spans="1:16" x14ac:dyDescent="0.2">
      <c r="A244" s="116" t="s">
        <v>208</v>
      </c>
      <c r="B244" s="6" t="s">
        <v>7</v>
      </c>
      <c r="C244" s="16">
        <v>0.43344262295081964</v>
      </c>
      <c r="D244" s="16">
        <v>0.25702811244979917</v>
      </c>
      <c r="E244" s="16">
        <v>0.28082191780821919</v>
      </c>
      <c r="F244" s="16">
        <v>0.1895734597156398</v>
      </c>
      <c r="G244" s="16">
        <v>0.46786833855799376</v>
      </c>
      <c r="H244" s="16">
        <v>0.44960116026105873</v>
      </c>
      <c r="I244" s="143">
        <v>661</v>
      </c>
      <c r="J244" s="143">
        <v>1525</v>
      </c>
      <c r="K244" s="143">
        <v>64</v>
      </c>
      <c r="L244" s="143">
        <v>249</v>
      </c>
      <c r="M244" s="143">
        <v>41</v>
      </c>
      <c r="N244" s="143">
        <v>146</v>
      </c>
      <c r="O244" s="143">
        <v>40</v>
      </c>
      <c r="P244" s="143">
        <v>211</v>
      </c>
    </row>
    <row r="245" spans="1:16" x14ac:dyDescent="0.2">
      <c r="A245" s="116" t="s">
        <v>206</v>
      </c>
      <c r="B245" s="6" t="s">
        <v>8</v>
      </c>
      <c r="C245" s="16">
        <v>0.43010752688172044</v>
      </c>
      <c r="D245" s="16">
        <v>0.35033557046979868</v>
      </c>
      <c r="E245" s="16">
        <v>0.37298215802888701</v>
      </c>
      <c r="F245" s="16">
        <v>0.37259502580947912</v>
      </c>
      <c r="G245" s="16">
        <v>0.44890857323631761</v>
      </c>
      <c r="H245" s="16">
        <v>0.45474532795895933</v>
      </c>
      <c r="I245" s="143">
        <v>1680</v>
      </c>
      <c r="J245" s="143">
        <v>3906</v>
      </c>
      <c r="K245" s="143">
        <v>261</v>
      </c>
      <c r="L245" s="143">
        <v>745</v>
      </c>
      <c r="M245" s="143">
        <v>439</v>
      </c>
      <c r="N245" s="143">
        <v>1177</v>
      </c>
      <c r="O245" s="143">
        <v>794</v>
      </c>
      <c r="P245" s="143">
        <v>2131</v>
      </c>
    </row>
    <row r="246" spans="1:16" x14ac:dyDescent="0.2">
      <c r="A246" s="116" t="s">
        <v>208</v>
      </c>
      <c r="B246" s="6" t="s">
        <v>9</v>
      </c>
      <c r="C246" s="16">
        <v>0.67794871794871792</v>
      </c>
      <c r="D246" s="16">
        <v>0.54255319148936165</v>
      </c>
      <c r="E246" s="16">
        <v>0.6029411764705882</v>
      </c>
      <c r="F246" s="16">
        <v>0.56319290465631933</v>
      </c>
      <c r="G246" s="16">
        <v>0.76293823038397324</v>
      </c>
      <c r="H246" s="16">
        <v>0.68357221609702312</v>
      </c>
      <c r="I246" s="143">
        <v>661</v>
      </c>
      <c r="J246" s="143">
        <v>975</v>
      </c>
      <c r="K246" s="143">
        <v>204</v>
      </c>
      <c r="L246" s="143">
        <v>376</v>
      </c>
      <c r="M246" s="143">
        <v>41</v>
      </c>
      <c r="N246" s="143">
        <v>68</v>
      </c>
      <c r="O246" s="143">
        <v>254</v>
      </c>
      <c r="P246" s="143">
        <v>451</v>
      </c>
    </row>
    <row r="247" spans="1:16" x14ac:dyDescent="0.2">
      <c r="A247" s="116" t="s">
        <v>208</v>
      </c>
      <c r="B247" s="6" t="s">
        <v>105</v>
      </c>
      <c r="C247" s="16">
        <v>0.59810126582278478</v>
      </c>
      <c r="D247" s="16">
        <v>0.49466192170818507</v>
      </c>
      <c r="E247" s="16">
        <v>0.51764705882352946</v>
      </c>
      <c r="F247" s="16">
        <v>0.59134615384615385</v>
      </c>
      <c r="G247" s="16">
        <v>0.64167916041979012</v>
      </c>
      <c r="H247" s="16">
        <v>0.60602549246813442</v>
      </c>
      <c r="I247" s="143">
        <v>567</v>
      </c>
      <c r="J247" s="143">
        <v>948</v>
      </c>
      <c r="K247" s="143">
        <v>139</v>
      </c>
      <c r="L247" s="143">
        <v>281</v>
      </c>
      <c r="M247" s="143">
        <v>44</v>
      </c>
      <c r="N247" s="143">
        <v>85</v>
      </c>
      <c r="O247" s="143">
        <v>123</v>
      </c>
      <c r="P247" s="143">
        <v>208</v>
      </c>
    </row>
    <row r="248" spans="1:16" x14ac:dyDescent="0.2">
      <c r="A248" s="116" t="s">
        <v>207</v>
      </c>
      <c r="B248" s="6" t="s">
        <v>11</v>
      </c>
      <c r="C248" s="16">
        <v>0.43175487465181056</v>
      </c>
      <c r="D248" s="16">
        <v>0.34870317002881845</v>
      </c>
      <c r="E248" s="16">
        <v>0.45</v>
      </c>
      <c r="F248" s="16">
        <v>0.40607734806629836</v>
      </c>
      <c r="G248" s="16">
        <v>0.50943396226415094</v>
      </c>
      <c r="H248" s="16">
        <v>0.43123209169054444</v>
      </c>
      <c r="I248" s="143">
        <v>310</v>
      </c>
      <c r="J248" s="143">
        <v>718</v>
      </c>
      <c r="K248" s="143">
        <v>121</v>
      </c>
      <c r="L248" s="143">
        <v>347</v>
      </c>
      <c r="M248" s="143">
        <v>9</v>
      </c>
      <c r="N248" s="143">
        <v>20</v>
      </c>
      <c r="O248" s="143">
        <v>147</v>
      </c>
      <c r="P248" s="143">
        <v>362</v>
      </c>
    </row>
    <row r="249" spans="1:16" x14ac:dyDescent="0.2">
      <c r="A249" s="116" t="s">
        <v>208</v>
      </c>
      <c r="B249" s="6" t="s">
        <v>30</v>
      </c>
      <c r="C249" s="16">
        <v>0.60139860139860135</v>
      </c>
      <c r="D249" s="16">
        <v>0.44897959183673469</v>
      </c>
      <c r="E249" s="16">
        <v>0.45454545454545453</v>
      </c>
      <c r="F249" s="16">
        <v>0.49343832020997375</v>
      </c>
      <c r="G249" s="16">
        <v>0.66478076379066475</v>
      </c>
      <c r="H249" s="16">
        <v>0.60815047021943569</v>
      </c>
      <c r="I249" s="143">
        <v>602</v>
      </c>
      <c r="J249" s="143">
        <v>1001</v>
      </c>
      <c r="K249" s="143">
        <v>132</v>
      </c>
      <c r="L249" s="143">
        <v>294</v>
      </c>
      <c r="M249" s="143">
        <v>20</v>
      </c>
      <c r="N249" s="143">
        <v>44</v>
      </c>
      <c r="O249" s="143">
        <v>188</v>
      </c>
      <c r="P249" s="143">
        <v>381</v>
      </c>
    </row>
    <row r="250" spans="1:16" x14ac:dyDescent="0.2">
      <c r="A250" s="116" t="s">
        <v>224</v>
      </c>
      <c r="B250" s="6" t="s">
        <v>13</v>
      </c>
      <c r="C250" s="16">
        <v>0.45641838351822506</v>
      </c>
      <c r="D250" s="16">
        <v>0.38532110091743121</v>
      </c>
      <c r="E250" s="16">
        <v>0.6428571428571429</v>
      </c>
      <c r="F250" s="16">
        <v>0.48837209302325579</v>
      </c>
      <c r="G250" s="16">
        <v>0.47126436781609193</v>
      </c>
      <c r="H250" s="16">
        <v>0.45218800648298219</v>
      </c>
      <c r="I250" s="143">
        <v>288</v>
      </c>
      <c r="J250" s="143">
        <v>631</v>
      </c>
      <c r="K250" s="143">
        <v>42</v>
      </c>
      <c r="L250" s="143">
        <v>109</v>
      </c>
      <c r="M250" s="143">
        <v>9</v>
      </c>
      <c r="N250" s="143">
        <v>14</v>
      </c>
      <c r="O250" s="143">
        <v>21</v>
      </c>
      <c r="P250" s="143">
        <v>43</v>
      </c>
    </row>
    <row r="251" spans="1:16" x14ac:dyDescent="0.2">
      <c r="A251" s="116" t="s">
        <v>206</v>
      </c>
      <c r="B251" s="6" t="s">
        <v>14</v>
      </c>
      <c r="C251" s="16">
        <v>0.37773549000951473</v>
      </c>
      <c r="D251" s="16">
        <v>0.30956848030018763</v>
      </c>
      <c r="E251" s="16">
        <v>0.29166666666666669</v>
      </c>
      <c r="F251" s="16">
        <v>0.33463035019455251</v>
      </c>
      <c r="G251" s="16">
        <v>0.44787644787644787</v>
      </c>
      <c r="H251" s="16">
        <v>0.379746835443038</v>
      </c>
      <c r="I251" s="143">
        <v>397</v>
      </c>
      <c r="J251" s="143">
        <v>1051</v>
      </c>
      <c r="K251" s="143">
        <v>165</v>
      </c>
      <c r="L251" s="143">
        <v>533</v>
      </c>
      <c r="M251" s="143">
        <v>7</v>
      </c>
      <c r="N251" s="143">
        <v>24</v>
      </c>
      <c r="O251" s="143">
        <v>172</v>
      </c>
      <c r="P251" s="143">
        <v>514</v>
      </c>
    </row>
    <row r="252" spans="1:16" x14ac:dyDescent="0.2">
      <c r="A252" s="116" t="s">
        <v>224</v>
      </c>
      <c r="B252" s="6" t="s">
        <v>15</v>
      </c>
      <c r="C252" s="16">
        <v>0.78864353312302837</v>
      </c>
      <c r="D252" s="16">
        <v>0.65217391304347827</v>
      </c>
      <c r="E252" s="16">
        <v>0.6</v>
      </c>
      <c r="F252" s="16">
        <v>0.72222222222222221</v>
      </c>
      <c r="G252" s="16">
        <v>0.81180811808118081</v>
      </c>
      <c r="H252" s="16">
        <v>0.7947882736156352</v>
      </c>
      <c r="I252" s="143">
        <v>250</v>
      </c>
      <c r="J252" s="143">
        <v>317</v>
      </c>
      <c r="K252" s="143">
        <v>30</v>
      </c>
      <c r="L252" s="143">
        <v>46</v>
      </c>
      <c r="M252" s="143">
        <v>6</v>
      </c>
      <c r="N252" s="143">
        <v>10</v>
      </c>
      <c r="O252" s="143">
        <v>13</v>
      </c>
      <c r="P252" s="143">
        <v>18</v>
      </c>
    </row>
    <row r="253" spans="1:16" x14ac:dyDescent="0.2">
      <c r="A253" s="116" t="s">
        <v>224</v>
      </c>
      <c r="B253" s="6" t="s">
        <v>16</v>
      </c>
      <c r="C253" s="16">
        <v>0.68914776210913553</v>
      </c>
      <c r="D253" s="16">
        <v>0.54852320675105481</v>
      </c>
      <c r="E253" s="16">
        <v>0.65753424657534243</v>
      </c>
      <c r="F253" s="16">
        <v>0.55033557046979864</v>
      </c>
      <c r="G253" s="16">
        <v>0.71305595408895261</v>
      </c>
      <c r="H253" s="16">
        <v>0.69062901155327339</v>
      </c>
      <c r="I253" s="143">
        <v>1124</v>
      </c>
      <c r="J253" s="143">
        <v>1631</v>
      </c>
      <c r="K253" s="143">
        <v>130</v>
      </c>
      <c r="L253" s="143">
        <v>237</v>
      </c>
      <c r="M253" s="143">
        <v>48</v>
      </c>
      <c r="N253" s="143">
        <v>73</v>
      </c>
      <c r="O253" s="143">
        <v>82</v>
      </c>
      <c r="P253" s="143">
        <v>149</v>
      </c>
    </row>
    <row r="254" spans="1:16" x14ac:dyDescent="0.2">
      <c r="A254" s="116" t="s">
        <v>207</v>
      </c>
      <c r="B254" s="6" t="s">
        <v>17</v>
      </c>
      <c r="C254" s="16">
        <v>0.5870786516853933</v>
      </c>
      <c r="D254" s="16">
        <v>0.50228310502283102</v>
      </c>
      <c r="E254" s="16">
        <v>0.53846153846153844</v>
      </c>
      <c r="F254" s="16">
        <v>0.55555555555555558</v>
      </c>
      <c r="G254" s="16">
        <v>0.72262773722627738</v>
      </c>
      <c r="H254" s="16">
        <v>0.58892128279883382</v>
      </c>
      <c r="I254" s="143">
        <v>209</v>
      </c>
      <c r="J254" s="143">
        <v>356</v>
      </c>
      <c r="K254" s="143">
        <v>110</v>
      </c>
      <c r="L254" s="143">
        <v>219</v>
      </c>
      <c r="M254" s="143">
        <v>7</v>
      </c>
      <c r="N254" s="143">
        <v>13</v>
      </c>
      <c r="O254" s="143">
        <v>135</v>
      </c>
      <c r="P254" s="143">
        <v>243</v>
      </c>
    </row>
    <row r="255" spans="1:16" x14ac:dyDescent="0.2">
      <c r="A255" s="116" t="s">
        <v>207</v>
      </c>
      <c r="B255" s="6" t="s">
        <v>18</v>
      </c>
      <c r="C255" s="16">
        <v>0.50124999999999997</v>
      </c>
      <c r="D255" s="16">
        <v>0.37333333333333335</v>
      </c>
      <c r="E255" s="16">
        <v>0.3</v>
      </c>
      <c r="F255" s="16">
        <v>0.50359712230215825</v>
      </c>
      <c r="G255" s="16">
        <v>0.55130434782608695</v>
      </c>
      <c r="H255" s="16">
        <v>0.5037974683544304</v>
      </c>
      <c r="I255" s="143">
        <v>401</v>
      </c>
      <c r="J255" s="143">
        <v>800</v>
      </c>
      <c r="K255" s="143">
        <v>84</v>
      </c>
      <c r="L255" s="143">
        <v>225</v>
      </c>
      <c r="M255" s="143">
        <v>3</v>
      </c>
      <c r="N255" s="143">
        <v>10</v>
      </c>
      <c r="O255" s="143">
        <v>70</v>
      </c>
      <c r="P255" s="143">
        <v>139</v>
      </c>
    </row>
    <row r="256" spans="1:16" x14ac:dyDescent="0.2">
      <c r="A256" s="116" t="s">
        <v>207</v>
      </c>
      <c r="B256" s="6" t="s">
        <v>19</v>
      </c>
      <c r="C256" s="16">
        <v>0.50019615535504114</v>
      </c>
      <c r="D256" s="16">
        <v>0.41851368970013036</v>
      </c>
      <c r="E256" s="16">
        <v>0.39784946236559138</v>
      </c>
      <c r="F256" s="16">
        <v>0.48819875776397514</v>
      </c>
      <c r="G256" s="16">
        <v>0.53535353535353536</v>
      </c>
      <c r="H256" s="16">
        <v>0.50407166123778502</v>
      </c>
      <c r="I256" s="143">
        <v>1275</v>
      </c>
      <c r="J256" s="143">
        <v>2549</v>
      </c>
      <c r="K256" s="143">
        <v>321</v>
      </c>
      <c r="L256" s="143">
        <v>767</v>
      </c>
      <c r="M256" s="143">
        <v>37</v>
      </c>
      <c r="N256" s="143">
        <v>93</v>
      </c>
      <c r="O256" s="143">
        <v>393</v>
      </c>
      <c r="P256" s="143">
        <v>805</v>
      </c>
    </row>
    <row r="257" spans="1:16" x14ac:dyDescent="0.2">
      <c r="A257" s="116" t="s">
        <v>208</v>
      </c>
      <c r="B257" s="6" t="s">
        <v>20</v>
      </c>
      <c r="C257" s="16">
        <v>0.54150197628458496</v>
      </c>
      <c r="D257" s="16">
        <v>0.43617021276595747</v>
      </c>
      <c r="E257" s="16">
        <v>0.33333333333333331</v>
      </c>
      <c r="F257" s="16">
        <v>0.46938775510204084</v>
      </c>
      <c r="G257" s="16">
        <v>0.60377358490566035</v>
      </c>
      <c r="H257" s="16">
        <v>0.54918032786885251</v>
      </c>
      <c r="I257" s="143">
        <v>137</v>
      </c>
      <c r="J257" s="143">
        <v>253</v>
      </c>
      <c r="K257" s="143">
        <v>41</v>
      </c>
      <c r="L257" s="143">
        <v>94</v>
      </c>
      <c r="M257" s="143">
        <v>3</v>
      </c>
      <c r="N257" s="143">
        <v>9</v>
      </c>
      <c r="O257" s="143">
        <v>23</v>
      </c>
      <c r="P257" s="143">
        <v>49</v>
      </c>
    </row>
    <row r="258" spans="1:16" x14ac:dyDescent="0.2">
      <c r="A258" s="116" t="s">
        <v>206</v>
      </c>
      <c r="B258" s="6" t="s">
        <v>21</v>
      </c>
      <c r="C258" s="16">
        <v>0.53833515881708649</v>
      </c>
      <c r="D258" s="16">
        <v>0.46466809421841543</v>
      </c>
      <c r="E258" s="16">
        <v>0.38260869565217392</v>
      </c>
      <c r="F258" s="16">
        <v>0.44117647058823528</v>
      </c>
      <c r="G258" s="16">
        <v>0.54913657770800628</v>
      </c>
      <c r="H258" s="16">
        <v>0.554581191412156</v>
      </c>
      <c r="I258" s="143">
        <v>1966</v>
      </c>
      <c r="J258" s="143">
        <v>3652</v>
      </c>
      <c r="K258" s="143">
        <v>217</v>
      </c>
      <c r="L258" s="143">
        <v>467</v>
      </c>
      <c r="M258" s="143">
        <v>132</v>
      </c>
      <c r="N258" s="143">
        <v>345</v>
      </c>
      <c r="O258" s="143">
        <v>180</v>
      </c>
      <c r="P258" s="143">
        <v>408</v>
      </c>
    </row>
    <row r="259" spans="1:16" x14ac:dyDescent="0.2">
      <c r="A259" s="116" t="s">
        <v>224</v>
      </c>
      <c r="B259" s="6" t="s">
        <v>22</v>
      </c>
      <c r="C259" s="16">
        <v>0.64492753623188404</v>
      </c>
      <c r="D259" s="16">
        <v>0.8</v>
      </c>
      <c r="E259" s="16">
        <v>0.25</v>
      </c>
      <c r="F259" s="16">
        <v>0.3</v>
      </c>
      <c r="G259" s="16">
        <v>0.60185185185185186</v>
      </c>
      <c r="H259" s="16">
        <v>0.66923076923076918</v>
      </c>
      <c r="I259" s="143">
        <v>89</v>
      </c>
      <c r="J259" s="143">
        <v>138</v>
      </c>
      <c r="K259" s="143">
        <v>24</v>
      </c>
      <c r="L259" s="143">
        <v>30</v>
      </c>
      <c r="M259" s="143">
        <v>2</v>
      </c>
      <c r="N259" s="143">
        <v>8</v>
      </c>
      <c r="O259" s="143">
        <v>3</v>
      </c>
      <c r="P259" s="143">
        <v>10</v>
      </c>
    </row>
    <row r="260" spans="1:16" x14ac:dyDescent="0.2">
      <c r="A260" s="116" t="s">
        <v>208</v>
      </c>
      <c r="B260" s="6" t="s">
        <v>23</v>
      </c>
      <c r="C260" s="16">
        <v>0.42499999999999999</v>
      </c>
      <c r="D260" s="16">
        <v>0.3081761006289308</v>
      </c>
      <c r="E260" s="16">
        <v>0.27777777777777779</v>
      </c>
      <c r="F260" s="16">
        <v>0.42771084337349397</v>
      </c>
      <c r="G260" s="16">
        <v>0.50207468879668049</v>
      </c>
      <c r="H260" s="16">
        <v>0.43193717277486909</v>
      </c>
      <c r="I260" s="143">
        <v>170</v>
      </c>
      <c r="J260" s="143">
        <v>400</v>
      </c>
      <c r="K260" s="143">
        <v>49</v>
      </c>
      <c r="L260" s="143">
        <v>159</v>
      </c>
      <c r="M260" s="143">
        <v>5</v>
      </c>
      <c r="N260" s="143">
        <v>18</v>
      </c>
      <c r="O260" s="143">
        <v>71</v>
      </c>
      <c r="P260" s="143">
        <v>166</v>
      </c>
    </row>
    <row r="261" spans="1:16" x14ac:dyDescent="0.2">
      <c r="A261" s="116"/>
      <c r="B261" s="6" t="s">
        <v>35</v>
      </c>
      <c r="C261" s="16">
        <v>0.16666666666666666</v>
      </c>
      <c r="D261" s="16">
        <v>0</v>
      </c>
      <c r="E261" s="16" t="e">
        <v>#DIV/0!</v>
      </c>
      <c r="F261" s="16" t="e">
        <v>#DIV/0!</v>
      </c>
      <c r="G261" s="16">
        <v>0.2</v>
      </c>
      <c r="H261" s="16">
        <v>0.16666666666666666</v>
      </c>
      <c r="I261" s="143">
        <v>1</v>
      </c>
      <c r="J261" s="143">
        <v>6</v>
      </c>
      <c r="K261" s="143">
        <v>0</v>
      </c>
      <c r="L261" s="143">
        <v>1</v>
      </c>
      <c r="M261" s="143">
        <v>0</v>
      </c>
      <c r="N261" s="143">
        <v>0</v>
      </c>
      <c r="O261" s="143">
        <v>0</v>
      </c>
      <c r="P261" s="143">
        <v>0</v>
      </c>
    </row>
    <row r="262" spans="1:16" x14ac:dyDescent="0.2">
      <c r="A262" s="116"/>
      <c r="B262" s="6" t="s">
        <v>3</v>
      </c>
      <c r="C262" s="16">
        <v>0.16666666666666666</v>
      </c>
      <c r="D262" s="16" t="e">
        <v>#DIV/0!</v>
      </c>
      <c r="E262" s="16" t="e">
        <v>#DIV/0!</v>
      </c>
      <c r="F262" s="16" t="e">
        <v>#DIV/0!</v>
      </c>
      <c r="G262" s="16">
        <v>0.16666666666666666</v>
      </c>
      <c r="H262" s="16">
        <v>0.16666666666666666</v>
      </c>
      <c r="I262" s="143">
        <v>1</v>
      </c>
      <c r="J262" s="143">
        <v>6</v>
      </c>
      <c r="K262" s="143">
        <v>0</v>
      </c>
      <c r="L262" s="143">
        <v>0</v>
      </c>
      <c r="M262" s="143">
        <v>0</v>
      </c>
      <c r="N262" s="143">
        <v>0</v>
      </c>
      <c r="O262" s="143">
        <v>0</v>
      </c>
      <c r="P262" s="143">
        <v>0</v>
      </c>
    </row>
    <row r="263" spans="1:16" x14ac:dyDescent="0.2">
      <c r="A263" s="116"/>
      <c r="B263" s="8" t="s">
        <v>2</v>
      </c>
      <c r="C263" s="17">
        <v>0.52829442026117923</v>
      </c>
      <c r="D263" s="17">
        <v>0.41750737234207669</v>
      </c>
      <c r="E263" s="17">
        <v>0.41830065359477125</v>
      </c>
      <c r="F263" s="17">
        <v>0.44672454617205998</v>
      </c>
      <c r="G263" s="17">
        <v>0.56172145733820367</v>
      </c>
      <c r="H263" s="17">
        <v>0.54039052829133893</v>
      </c>
      <c r="I263" s="10">
        <v>14685</v>
      </c>
      <c r="J263" s="10">
        <v>27797</v>
      </c>
      <c r="K263" s="10">
        <v>2690</v>
      </c>
      <c r="L263" s="10">
        <v>6443</v>
      </c>
      <c r="M263" s="10">
        <v>1152</v>
      </c>
      <c r="N263" s="10">
        <v>2754</v>
      </c>
      <c r="O263" s="10">
        <v>3396</v>
      </c>
      <c r="P263" s="10">
        <v>7602</v>
      </c>
    </row>
    <row r="264" spans="1:16" x14ac:dyDescent="0.2">
      <c r="A264" s="116"/>
      <c r="B264" s="110" t="s">
        <v>206</v>
      </c>
      <c r="C264" s="111">
        <v>0.5003125837277842</v>
      </c>
      <c r="D264" s="111">
        <v>0.39618954567659992</v>
      </c>
      <c r="E264" s="111">
        <v>0.41134751773049644</v>
      </c>
      <c r="F264" s="111">
        <v>0.41598088664719934</v>
      </c>
      <c r="G264" s="111">
        <v>0.5236065573770492</v>
      </c>
      <c r="H264" s="111">
        <v>0.51935378943944488</v>
      </c>
      <c r="I264" s="112">
        <v>5602</v>
      </c>
      <c r="J264" s="112">
        <v>11197</v>
      </c>
      <c r="K264" s="112">
        <v>811</v>
      </c>
      <c r="L264" s="112">
        <v>2047</v>
      </c>
      <c r="M264" s="112">
        <v>812</v>
      </c>
      <c r="N264" s="112">
        <v>1974</v>
      </c>
      <c r="O264" s="112">
        <v>1567</v>
      </c>
      <c r="P264" s="112">
        <v>3767</v>
      </c>
    </row>
    <row r="265" spans="1:16" x14ac:dyDescent="0.2">
      <c r="A265" s="116"/>
      <c r="B265" s="110" t="s">
        <v>207</v>
      </c>
      <c r="C265" s="111">
        <v>0.49445599445599447</v>
      </c>
      <c r="D265" s="111">
        <v>0.40454995054401582</v>
      </c>
      <c r="E265" s="111">
        <v>0.40243902439024393</v>
      </c>
      <c r="F265" s="111">
        <v>0.47403946002076841</v>
      </c>
      <c r="G265" s="111">
        <v>0.54293333333333338</v>
      </c>
      <c r="H265" s="111">
        <v>0.49714693295292439</v>
      </c>
      <c r="I265" s="112">
        <v>2854</v>
      </c>
      <c r="J265" s="112">
        <v>5772</v>
      </c>
      <c r="K265" s="112">
        <v>818</v>
      </c>
      <c r="L265" s="112">
        <v>2022</v>
      </c>
      <c r="M265" s="112">
        <v>66</v>
      </c>
      <c r="N265" s="112">
        <v>164</v>
      </c>
      <c r="O265" s="112">
        <v>913</v>
      </c>
      <c r="P265" s="112">
        <v>1926</v>
      </c>
    </row>
    <row r="266" spans="1:16" x14ac:dyDescent="0.2">
      <c r="A266" s="116"/>
      <c r="B266" s="110" t="s">
        <v>208</v>
      </c>
      <c r="C266" s="111">
        <v>0.54841238729909836</v>
      </c>
      <c r="D266" s="111">
        <v>0.43289745354439091</v>
      </c>
      <c r="E266" s="111">
        <v>0.41621621621621624</v>
      </c>
      <c r="F266" s="111">
        <v>0.47680763983628921</v>
      </c>
      <c r="G266" s="111">
        <v>0.59440942724033985</v>
      </c>
      <c r="H266" s="111">
        <v>0.55874894336432801</v>
      </c>
      <c r="I266" s="112">
        <v>2798</v>
      </c>
      <c r="J266" s="112">
        <v>5102</v>
      </c>
      <c r="K266" s="112">
        <v>629</v>
      </c>
      <c r="L266" s="112">
        <v>1453</v>
      </c>
      <c r="M266" s="112">
        <v>154</v>
      </c>
      <c r="N266" s="112">
        <v>370</v>
      </c>
      <c r="O266" s="112">
        <v>699</v>
      </c>
      <c r="P266" s="112">
        <v>1466</v>
      </c>
    </row>
    <row r="267" spans="1:16" x14ac:dyDescent="0.2">
      <c r="A267" s="116"/>
      <c r="B267" s="110" t="s">
        <v>224</v>
      </c>
      <c r="C267" s="111">
        <v>0.60010500525026256</v>
      </c>
      <c r="D267" s="111">
        <v>0.46956521739130436</v>
      </c>
      <c r="E267" s="111">
        <v>0.48780487804878048</v>
      </c>
      <c r="F267" s="111">
        <v>0.48984198645598193</v>
      </c>
      <c r="G267" s="111">
        <v>0.62515644555694616</v>
      </c>
      <c r="H267" s="111">
        <v>0.60515727871250913</v>
      </c>
      <c r="I267" s="112">
        <v>3429</v>
      </c>
      <c r="J267" s="112">
        <v>5714</v>
      </c>
      <c r="K267" s="112">
        <v>432</v>
      </c>
      <c r="L267" s="112">
        <v>920</v>
      </c>
      <c r="M267" s="112">
        <v>120</v>
      </c>
      <c r="N267" s="112">
        <v>246</v>
      </c>
      <c r="O267" s="112">
        <v>217</v>
      </c>
      <c r="P267" s="112">
        <v>443</v>
      </c>
    </row>
    <row r="268" spans="1:16" x14ac:dyDescent="0.2">
      <c r="A268" s="116"/>
    </row>
    <row r="269" spans="1:16" x14ac:dyDescent="0.2">
      <c r="A269" s="116"/>
    </row>
    <row r="270" spans="1:16" ht="14.25" x14ac:dyDescent="0.2">
      <c r="A270" s="116"/>
      <c r="B270" s="5" t="s">
        <v>310</v>
      </c>
      <c r="O270" s="107" t="s">
        <v>189</v>
      </c>
      <c r="P270" s="146" t="s">
        <v>275</v>
      </c>
    </row>
    <row r="271" spans="1:16" x14ac:dyDescent="0.2">
      <c r="A271" s="116"/>
      <c r="B271" s="4"/>
    </row>
    <row r="272" spans="1:16" x14ac:dyDescent="0.2">
      <c r="A272" s="116"/>
      <c r="B272" s="3"/>
      <c r="C272" s="12" t="s">
        <v>27</v>
      </c>
      <c r="D272" s="12"/>
      <c r="E272" s="12"/>
      <c r="F272" s="12"/>
      <c r="G272" s="12"/>
      <c r="H272" s="12"/>
      <c r="I272" s="11" t="s">
        <v>24</v>
      </c>
      <c r="J272" s="11"/>
      <c r="K272" s="11" t="s">
        <v>0</v>
      </c>
      <c r="L272" s="11"/>
      <c r="M272" s="11" t="s">
        <v>1</v>
      </c>
      <c r="N272" s="11"/>
      <c r="O272" s="11" t="s">
        <v>26</v>
      </c>
      <c r="P272" s="11"/>
    </row>
    <row r="273" spans="1:24" s="132" customFormat="1" ht="24" x14ac:dyDescent="0.2">
      <c r="A273" s="130"/>
      <c r="B273" s="139" t="s">
        <v>42</v>
      </c>
      <c r="C273" s="129" t="s">
        <v>24</v>
      </c>
      <c r="D273" s="129" t="s">
        <v>0</v>
      </c>
      <c r="E273" s="129" t="s">
        <v>1</v>
      </c>
      <c r="F273" s="129" t="s">
        <v>222</v>
      </c>
      <c r="G273" s="129" t="s">
        <v>186</v>
      </c>
      <c r="H273" s="129" t="s">
        <v>221</v>
      </c>
      <c r="I273" s="129" t="s">
        <v>106</v>
      </c>
      <c r="J273" s="129" t="s">
        <v>107</v>
      </c>
      <c r="K273" s="129" t="s">
        <v>106</v>
      </c>
      <c r="L273" s="129" t="s">
        <v>107</v>
      </c>
      <c r="M273" s="129" t="s">
        <v>106</v>
      </c>
      <c r="N273" s="129" t="s">
        <v>107</v>
      </c>
      <c r="O273" s="129" t="s">
        <v>106</v>
      </c>
      <c r="P273" s="129" t="s">
        <v>107</v>
      </c>
      <c r="Q273" s="140"/>
      <c r="R273" s="140"/>
      <c r="S273" s="140"/>
      <c r="T273" s="140"/>
      <c r="U273" s="140"/>
      <c r="V273" s="140"/>
      <c r="W273" s="140"/>
      <c r="X273" s="140"/>
    </row>
    <row r="274" spans="1:24" x14ac:dyDescent="0.2">
      <c r="A274" s="116" t="s">
        <v>206</v>
      </c>
      <c r="B274" s="6" t="s">
        <v>4</v>
      </c>
      <c r="C274" s="13">
        <v>0.87318361955085866</v>
      </c>
      <c r="D274" s="13">
        <v>0.86363636363636365</v>
      </c>
      <c r="E274" s="13">
        <v>0.89099526066350709</v>
      </c>
      <c r="F274" s="13">
        <v>0.91913746630727766</v>
      </c>
      <c r="G274" s="13">
        <v>0.87443946188340804</v>
      </c>
      <c r="H274" s="13">
        <v>0.87029930928626242</v>
      </c>
      <c r="I274" s="143">
        <v>1322</v>
      </c>
      <c r="J274" s="143">
        <v>1514</v>
      </c>
      <c r="K274" s="143">
        <v>152</v>
      </c>
      <c r="L274" s="143">
        <v>176</v>
      </c>
      <c r="M274" s="143">
        <v>188</v>
      </c>
      <c r="N274" s="143">
        <v>211</v>
      </c>
      <c r="O274" s="143">
        <v>341</v>
      </c>
      <c r="P274" s="143">
        <v>371</v>
      </c>
    </row>
    <row r="275" spans="1:24" x14ac:dyDescent="0.2">
      <c r="A275" s="116" t="s">
        <v>207</v>
      </c>
      <c r="B275" s="6" t="s">
        <v>5</v>
      </c>
      <c r="C275" s="16">
        <v>0.92727272727272725</v>
      </c>
      <c r="D275" s="16">
        <v>0.90476190476190477</v>
      </c>
      <c r="E275" s="16">
        <v>1</v>
      </c>
      <c r="F275" s="16">
        <v>0.87647058823529411</v>
      </c>
      <c r="G275" s="16">
        <v>0.93663366336633669</v>
      </c>
      <c r="H275" s="16">
        <v>0.92592592592592593</v>
      </c>
      <c r="I275" s="143">
        <v>663</v>
      </c>
      <c r="J275" s="143">
        <v>715</v>
      </c>
      <c r="K275" s="143">
        <v>190</v>
      </c>
      <c r="L275" s="143">
        <v>210</v>
      </c>
      <c r="M275" s="143">
        <v>13</v>
      </c>
      <c r="N275" s="143">
        <v>13</v>
      </c>
      <c r="O275" s="143">
        <v>149</v>
      </c>
      <c r="P275" s="143">
        <v>170</v>
      </c>
    </row>
    <row r="276" spans="1:24" x14ac:dyDescent="0.2">
      <c r="A276" s="116" t="s">
        <v>224</v>
      </c>
      <c r="B276" s="6" t="s">
        <v>6</v>
      </c>
      <c r="C276" s="16">
        <v>0.936259771497294</v>
      </c>
      <c r="D276" s="16">
        <v>0.92924528301886788</v>
      </c>
      <c r="E276" s="16">
        <v>0.94736842105263153</v>
      </c>
      <c r="F276" s="16">
        <v>0.95192307692307687</v>
      </c>
      <c r="G276" s="16">
        <v>0.93728463128876638</v>
      </c>
      <c r="H276" s="16">
        <v>0.93572778827977321</v>
      </c>
      <c r="I276" s="143">
        <v>1557</v>
      </c>
      <c r="J276" s="143">
        <v>1663</v>
      </c>
      <c r="K276" s="143">
        <v>197</v>
      </c>
      <c r="L276" s="143">
        <v>212</v>
      </c>
      <c r="M276" s="143">
        <v>72</v>
      </c>
      <c r="N276" s="143">
        <v>76</v>
      </c>
      <c r="O276" s="143">
        <v>99</v>
      </c>
      <c r="P276" s="143">
        <v>104</v>
      </c>
    </row>
    <row r="277" spans="1:24" x14ac:dyDescent="0.2">
      <c r="A277" s="116" t="s">
        <v>208</v>
      </c>
      <c r="B277" s="6" t="s">
        <v>7</v>
      </c>
      <c r="C277" s="16">
        <v>0.93455497382198949</v>
      </c>
      <c r="D277" s="16">
        <v>0.94444444444444442</v>
      </c>
      <c r="E277" s="16">
        <v>0.83333333333333337</v>
      </c>
      <c r="F277" s="16">
        <v>0.875</v>
      </c>
      <c r="G277" s="16">
        <v>0.93323442136498513</v>
      </c>
      <c r="H277" s="16">
        <v>0.94412607449856734</v>
      </c>
      <c r="I277" s="143">
        <v>714</v>
      </c>
      <c r="J277" s="143">
        <v>764</v>
      </c>
      <c r="K277" s="143">
        <v>85</v>
      </c>
      <c r="L277" s="143">
        <v>90</v>
      </c>
      <c r="M277" s="143">
        <v>55</v>
      </c>
      <c r="N277" s="143">
        <v>66</v>
      </c>
      <c r="O277" s="143">
        <v>70</v>
      </c>
      <c r="P277" s="143">
        <v>80</v>
      </c>
    </row>
    <row r="278" spans="1:24" x14ac:dyDescent="0.2">
      <c r="A278" s="116" t="s">
        <v>206</v>
      </c>
      <c r="B278" s="6" t="s">
        <v>8</v>
      </c>
      <c r="C278" s="16">
        <v>0.94107452339688047</v>
      </c>
      <c r="D278" s="16">
        <v>0.9377431906614786</v>
      </c>
      <c r="E278" s="16">
        <v>0.94799999999999995</v>
      </c>
      <c r="F278" s="16">
        <v>0.95269526952695271</v>
      </c>
      <c r="G278" s="16">
        <v>0.94165535956580737</v>
      </c>
      <c r="H278" s="16">
        <v>0.93826157595450854</v>
      </c>
      <c r="I278" s="143">
        <v>1629</v>
      </c>
      <c r="J278" s="143">
        <v>1731</v>
      </c>
      <c r="K278" s="143">
        <v>241</v>
      </c>
      <c r="L278" s="143">
        <v>257</v>
      </c>
      <c r="M278" s="143">
        <v>474</v>
      </c>
      <c r="N278" s="143">
        <v>500</v>
      </c>
      <c r="O278" s="143">
        <v>866</v>
      </c>
      <c r="P278" s="143">
        <v>909</v>
      </c>
    </row>
    <row r="279" spans="1:24" x14ac:dyDescent="0.2">
      <c r="A279" s="116" t="s">
        <v>208</v>
      </c>
      <c r="B279" s="6" t="s">
        <v>9</v>
      </c>
      <c r="C279" s="16">
        <v>0.91647855530474043</v>
      </c>
      <c r="D279" s="16">
        <v>0.89071038251366119</v>
      </c>
      <c r="E279" s="16">
        <v>0.8571428571428571</v>
      </c>
      <c r="F279" s="16">
        <v>0.9</v>
      </c>
      <c r="G279" s="16">
        <v>0.93461538461538463</v>
      </c>
      <c r="H279" s="16">
        <v>0.92156862745098034</v>
      </c>
      <c r="I279" s="143">
        <v>406</v>
      </c>
      <c r="J279" s="143">
        <v>443</v>
      </c>
      <c r="K279" s="143">
        <v>163</v>
      </c>
      <c r="L279" s="143">
        <v>183</v>
      </c>
      <c r="M279" s="143">
        <v>30</v>
      </c>
      <c r="N279" s="143">
        <v>35</v>
      </c>
      <c r="O279" s="143">
        <v>207</v>
      </c>
      <c r="P279" s="143">
        <v>230</v>
      </c>
    </row>
    <row r="280" spans="1:24" x14ac:dyDescent="0.2">
      <c r="A280" s="116" t="s">
        <v>208</v>
      </c>
      <c r="B280" s="6" t="s">
        <v>105</v>
      </c>
      <c r="C280" s="16">
        <v>0.96231155778894473</v>
      </c>
      <c r="D280" s="16">
        <v>0.94117647058823528</v>
      </c>
      <c r="E280" s="16">
        <v>0.95454545454545459</v>
      </c>
      <c r="F280" s="16">
        <v>0.94029850746268662</v>
      </c>
      <c r="G280" s="16">
        <v>0.96805111821086265</v>
      </c>
      <c r="H280" s="16">
        <v>0.96276595744680848</v>
      </c>
      <c r="I280" s="143">
        <v>383</v>
      </c>
      <c r="J280" s="143">
        <v>398</v>
      </c>
      <c r="K280" s="143">
        <v>80</v>
      </c>
      <c r="L280" s="143">
        <v>85</v>
      </c>
      <c r="M280" s="143">
        <v>21</v>
      </c>
      <c r="N280" s="143">
        <v>22</v>
      </c>
      <c r="O280" s="143">
        <v>63</v>
      </c>
      <c r="P280" s="143">
        <v>67</v>
      </c>
    </row>
    <row r="281" spans="1:24" x14ac:dyDescent="0.2">
      <c r="A281" s="116" t="s">
        <v>207</v>
      </c>
      <c r="B281" s="6" t="s">
        <v>11</v>
      </c>
      <c r="C281" s="16">
        <v>0.93055555555555558</v>
      </c>
      <c r="D281" s="16">
        <v>0.98076923076923073</v>
      </c>
      <c r="E281" s="16">
        <v>1</v>
      </c>
      <c r="F281" s="16">
        <v>0.98496240601503759</v>
      </c>
      <c r="G281" s="16">
        <v>0.90217391304347827</v>
      </c>
      <c r="H281" s="16">
        <v>0.92932862190812726</v>
      </c>
      <c r="I281" s="143">
        <v>268</v>
      </c>
      <c r="J281" s="143">
        <v>288</v>
      </c>
      <c r="K281" s="143">
        <v>102</v>
      </c>
      <c r="L281" s="143">
        <v>104</v>
      </c>
      <c r="M281" s="143">
        <v>5</v>
      </c>
      <c r="N281" s="143">
        <v>5</v>
      </c>
      <c r="O281" s="143">
        <v>131</v>
      </c>
      <c r="P281" s="143">
        <v>133</v>
      </c>
    </row>
    <row r="282" spans="1:24" x14ac:dyDescent="0.2">
      <c r="A282" s="116" t="s">
        <v>208</v>
      </c>
      <c r="B282" s="6" t="s">
        <v>30</v>
      </c>
      <c r="C282" s="16">
        <v>0.90170132325141772</v>
      </c>
      <c r="D282" s="16">
        <v>0.89932885906040272</v>
      </c>
      <c r="E282" s="16">
        <v>0.84</v>
      </c>
      <c r="F282" s="16">
        <v>0.85635359116022103</v>
      </c>
      <c r="G282" s="16">
        <v>0.90263157894736845</v>
      </c>
      <c r="H282" s="16">
        <v>0.90476190476190477</v>
      </c>
      <c r="I282" s="143">
        <v>477</v>
      </c>
      <c r="J282" s="143">
        <v>529</v>
      </c>
      <c r="K282" s="143">
        <v>134</v>
      </c>
      <c r="L282" s="143">
        <v>149</v>
      </c>
      <c r="M282" s="143">
        <v>21</v>
      </c>
      <c r="N282" s="143">
        <v>25</v>
      </c>
      <c r="O282" s="143">
        <v>155</v>
      </c>
      <c r="P282" s="143">
        <v>181</v>
      </c>
    </row>
    <row r="283" spans="1:24" x14ac:dyDescent="0.2">
      <c r="A283" s="116" t="s">
        <v>224</v>
      </c>
      <c r="B283" s="6" t="s">
        <v>13</v>
      </c>
      <c r="C283" s="16">
        <v>0.98938992042440321</v>
      </c>
      <c r="D283" s="16">
        <v>1</v>
      </c>
      <c r="E283" s="16">
        <v>1</v>
      </c>
      <c r="F283" s="16">
        <v>1</v>
      </c>
      <c r="G283" s="16">
        <v>0.98684210526315785</v>
      </c>
      <c r="H283" s="16">
        <v>0.98915989159891604</v>
      </c>
      <c r="I283" s="143">
        <v>373</v>
      </c>
      <c r="J283" s="143">
        <v>377</v>
      </c>
      <c r="K283" s="143">
        <v>73</v>
      </c>
      <c r="L283" s="143">
        <v>73</v>
      </c>
      <c r="M283" s="143">
        <v>8</v>
      </c>
      <c r="N283" s="143">
        <v>8</v>
      </c>
      <c r="O283" s="143">
        <v>22</v>
      </c>
      <c r="P283" s="143">
        <v>22</v>
      </c>
    </row>
    <row r="284" spans="1:24" x14ac:dyDescent="0.2">
      <c r="A284" s="116" t="s">
        <v>206</v>
      </c>
      <c r="B284" s="6" t="s">
        <v>14</v>
      </c>
      <c r="C284" s="16">
        <v>0.9419354838709677</v>
      </c>
      <c r="D284" s="16">
        <v>0.96116504854368934</v>
      </c>
      <c r="E284" s="16">
        <v>0.88235294117647056</v>
      </c>
      <c r="F284" s="16">
        <v>0.9463414634146341</v>
      </c>
      <c r="G284" s="16">
        <v>0.92664092664092668</v>
      </c>
      <c r="H284" s="16">
        <v>0.9441964285714286</v>
      </c>
      <c r="I284" s="143">
        <v>438</v>
      </c>
      <c r="J284" s="143">
        <v>465</v>
      </c>
      <c r="K284" s="143">
        <v>198</v>
      </c>
      <c r="L284" s="143">
        <v>206</v>
      </c>
      <c r="M284" s="143">
        <v>15</v>
      </c>
      <c r="N284" s="143">
        <v>17</v>
      </c>
      <c r="O284" s="143">
        <v>194</v>
      </c>
      <c r="P284" s="143">
        <v>205</v>
      </c>
    </row>
    <row r="285" spans="1:24" x14ac:dyDescent="0.2">
      <c r="A285" s="116" t="s">
        <v>224</v>
      </c>
      <c r="B285" s="6" t="s">
        <v>15</v>
      </c>
      <c r="C285" s="16">
        <v>0.90860215053763438</v>
      </c>
      <c r="D285" s="16">
        <v>1</v>
      </c>
      <c r="E285" s="16">
        <v>0.66666666666666663</v>
      </c>
      <c r="F285" s="16">
        <v>0.88888888888888884</v>
      </c>
      <c r="G285" s="16">
        <v>0.89375000000000004</v>
      </c>
      <c r="H285" s="16">
        <v>0.91666666666666663</v>
      </c>
      <c r="I285" s="143">
        <v>169</v>
      </c>
      <c r="J285" s="143">
        <v>186</v>
      </c>
      <c r="K285" s="143">
        <v>26</v>
      </c>
      <c r="L285" s="143">
        <v>26</v>
      </c>
      <c r="M285" s="143">
        <v>4</v>
      </c>
      <c r="N285" s="143">
        <v>6</v>
      </c>
      <c r="O285" s="143">
        <v>8</v>
      </c>
      <c r="P285" s="143">
        <v>9</v>
      </c>
    </row>
    <row r="286" spans="1:24" x14ac:dyDescent="0.2">
      <c r="A286" s="116" t="s">
        <v>224</v>
      </c>
      <c r="B286" s="6" t="s">
        <v>16</v>
      </c>
      <c r="C286" s="16">
        <v>0.93003229278794397</v>
      </c>
      <c r="D286" s="16">
        <v>0.94029850746268662</v>
      </c>
      <c r="E286" s="16">
        <v>1</v>
      </c>
      <c r="F286" s="16">
        <v>0.96385542168674698</v>
      </c>
      <c r="G286" s="16">
        <v>0.92830188679245285</v>
      </c>
      <c r="H286" s="16">
        <v>0.9269662921348315</v>
      </c>
      <c r="I286" s="143">
        <v>864</v>
      </c>
      <c r="J286" s="143">
        <v>929</v>
      </c>
      <c r="K286" s="143">
        <v>126</v>
      </c>
      <c r="L286" s="143">
        <v>134</v>
      </c>
      <c r="M286" s="143">
        <v>39</v>
      </c>
      <c r="N286" s="143">
        <v>39</v>
      </c>
      <c r="O286" s="143">
        <v>80</v>
      </c>
      <c r="P286" s="143">
        <v>83</v>
      </c>
    </row>
    <row r="287" spans="1:24" x14ac:dyDescent="0.2">
      <c r="A287" s="116" t="s">
        <v>207</v>
      </c>
      <c r="B287" s="6" t="s">
        <v>17</v>
      </c>
      <c r="C287" s="16">
        <v>0.96907216494845361</v>
      </c>
      <c r="D287" s="16">
        <v>0.98198198198198194</v>
      </c>
      <c r="E287" s="16">
        <v>1</v>
      </c>
      <c r="F287" s="16">
        <v>0.97709923664122134</v>
      </c>
      <c r="G287" s="16">
        <v>0.95180722891566261</v>
      </c>
      <c r="H287" s="16">
        <v>0.967741935483871</v>
      </c>
      <c r="I287" s="143">
        <v>188</v>
      </c>
      <c r="J287" s="143">
        <v>194</v>
      </c>
      <c r="K287" s="143">
        <v>109</v>
      </c>
      <c r="L287" s="143">
        <v>111</v>
      </c>
      <c r="M287" s="143">
        <v>8</v>
      </c>
      <c r="N287" s="143">
        <v>8</v>
      </c>
      <c r="O287" s="143">
        <v>128</v>
      </c>
      <c r="P287" s="143">
        <v>131</v>
      </c>
    </row>
    <row r="288" spans="1:24" x14ac:dyDescent="0.2">
      <c r="A288" s="116" t="s">
        <v>207</v>
      </c>
      <c r="B288" s="6" t="s">
        <v>18</v>
      </c>
      <c r="C288" s="16">
        <v>0.94407894736842102</v>
      </c>
      <c r="D288" s="16">
        <v>0.92647058823529416</v>
      </c>
      <c r="E288" s="16">
        <v>1</v>
      </c>
      <c r="F288" s="16">
        <v>0.8936170212765957</v>
      </c>
      <c r="G288" s="16">
        <v>0.94915254237288138</v>
      </c>
      <c r="H288" s="16">
        <v>0.94352159468438535</v>
      </c>
      <c r="I288" s="143">
        <v>287</v>
      </c>
      <c r="J288" s="143">
        <v>304</v>
      </c>
      <c r="K288" s="143">
        <v>63</v>
      </c>
      <c r="L288" s="143">
        <v>68</v>
      </c>
      <c r="M288" s="143">
        <v>3</v>
      </c>
      <c r="N288" s="143">
        <v>3</v>
      </c>
      <c r="O288" s="143">
        <v>42</v>
      </c>
      <c r="P288" s="143">
        <v>47</v>
      </c>
    </row>
    <row r="289" spans="1:16" x14ac:dyDescent="0.2">
      <c r="A289" s="116" t="s">
        <v>207</v>
      </c>
      <c r="B289" s="6" t="s">
        <v>19</v>
      </c>
      <c r="C289" s="16">
        <v>0.88936535162950259</v>
      </c>
      <c r="D289" s="16">
        <v>0.88927335640138405</v>
      </c>
      <c r="E289" s="16">
        <v>0.94</v>
      </c>
      <c r="F289" s="16">
        <v>0.91411042944785281</v>
      </c>
      <c r="G289" s="16">
        <v>0.88939566704675033</v>
      </c>
      <c r="H289" s="16">
        <v>0.88709677419354838</v>
      </c>
      <c r="I289" s="143">
        <v>1037</v>
      </c>
      <c r="J289" s="143">
        <v>1166</v>
      </c>
      <c r="K289" s="143">
        <v>257</v>
      </c>
      <c r="L289" s="143">
        <v>289</v>
      </c>
      <c r="M289" s="143">
        <v>47</v>
      </c>
      <c r="N289" s="143">
        <v>50</v>
      </c>
      <c r="O289" s="143">
        <v>298</v>
      </c>
      <c r="P289" s="143">
        <v>326</v>
      </c>
    </row>
    <row r="290" spans="1:16" x14ac:dyDescent="0.2">
      <c r="A290" s="116" t="s">
        <v>208</v>
      </c>
      <c r="B290" s="6" t="s">
        <v>20</v>
      </c>
      <c r="C290" s="16">
        <v>0.97727272727272729</v>
      </c>
      <c r="D290" s="16">
        <v>0.96226415094339623</v>
      </c>
      <c r="E290" s="16">
        <v>1</v>
      </c>
      <c r="F290" s="16">
        <v>0.94736842105263153</v>
      </c>
      <c r="G290" s="16">
        <v>0.98373983739837401</v>
      </c>
      <c r="H290" s="16">
        <v>0.97647058823529409</v>
      </c>
      <c r="I290" s="143">
        <v>172</v>
      </c>
      <c r="J290" s="143">
        <v>176</v>
      </c>
      <c r="K290" s="143">
        <v>51</v>
      </c>
      <c r="L290" s="143">
        <v>53</v>
      </c>
      <c r="M290" s="143">
        <v>6</v>
      </c>
      <c r="N290" s="143">
        <v>6</v>
      </c>
      <c r="O290" s="143">
        <v>36</v>
      </c>
      <c r="P290" s="143">
        <v>38</v>
      </c>
    </row>
    <row r="291" spans="1:16" x14ac:dyDescent="0.2">
      <c r="A291" s="116" t="s">
        <v>206</v>
      </c>
      <c r="B291" s="6" t="s">
        <v>21</v>
      </c>
      <c r="C291" s="16">
        <v>0.90464426877470361</v>
      </c>
      <c r="D291" s="16">
        <v>0.9458333333333333</v>
      </c>
      <c r="E291" s="16">
        <v>0.93627450980392157</v>
      </c>
      <c r="F291" s="16">
        <v>0.95714285714285718</v>
      </c>
      <c r="G291" s="16">
        <v>0.89910313901345296</v>
      </c>
      <c r="H291" s="16">
        <v>0.90109890109890112</v>
      </c>
      <c r="I291" s="143">
        <v>1831</v>
      </c>
      <c r="J291" s="143">
        <v>2024</v>
      </c>
      <c r="K291" s="143">
        <v>227</v>
      </c>
      <c r="L291" s="143">
        <v>240</v>
      </c>
      <c r="M291" s="143">
        <v>191</v>
      </c>
      <c r="N291" s="143">
        <v>204</v>
      </c>
      <c r="O291" s="143">
        <v>201</v>
      </c>
      <c r="P291" s="143">
        <v>210</v>
      </c>
    </row>
    <row r="292" spans="1:16" x14ac:dyDescent="0.2">
      <c r="A292" s="116" t="s">
        <v>224</v>
      </c>
      <c r="B292" s="6" t="s">
        <v>22</v>
      </c>
      <c r="C292" s="16">
        <v>0.9285714285714286</v>
      </c>
      <c r="D292" s="16">
        <v>1</v>
      </c>
      <c r="E292" s="16">
        <v>1</v>
      </c>
      <c r="F292" s="16">
        <v>1</v>
      </c>
      <c r="G292" s="16">
        <v>0.91549295774647887</v>
      </c>
      <c r="H292" s="16">
        <v>0.92500000000000004</v>
      </c>
      <c r="I292" s="143">
        <v>78</v>
      </c>
      <c r="J292" s="143">
        <v>84</v>
      </c>
      <c r="K292" s="143">
        <v>13</v>
      </c>
      <c r="L292" s="143">
        <v>13</v>
      </c>
      <c r="M292" s="143">
        <v>4</v>
      </c>
      <c r="N292" s="143">
        <v>4</v>
      </c>
      <c r="O292" s="143">
        <v>4</v>
      </c>
      <c r="P292" s="143">
        <v>4</v>
      </c>
    </row>
    <row r="293" spans="1:16" x14ac:dyDescent="0.2">
      <c r="A293" s="116" t="s">
        <v>208</v>
      </c>
      <c r="B293" s="6" t="s">
        <v>23</v>
      </c>
      <c r="C293" s="16">
        <v>0.90476190476190477</v>
      </c>
      <c r="D293" s="16">
        <v>0.9452054794520548</v>
      </c>
      <c r="E293" s="16">
        <v>1</v>
      </c>
      <c r="F293" s="16">
        <v>0.93975903614457834</v>
      </c>
      <c r="G293" s="16">
        <v>0.87931034482758619</v>
      </c>
      <c r="H293" s="16">
        <v>0.898876404494382</v>
      </c>
      <c r="I293" s="143">
        <v>171</v>
      </c>
      <c r="J293" s="143">
        <v>189</v>
      </c>
      <c r="K293" s="143">
        <v>69</v>
      </c>
      <c r="L293" s="143">
        <v>73</v>
      </c>
      <c r="M293" s="143">
        <v>11</v>
      </c>
      <c r="N293" s="143">
        <v>11</v>
      </c>
      <c r="O293" s="143">
        <v>78</v>
      </c>
      <c r="P293" s="143">
        <v>83</v>
      </c>
    </row>
    <row r="294" spans="1:16" x14ac:dyDescent="0.2">
      <c r="A294" s="116"/>
      <c r="B294" s="6" t="s">
        <v>35</v>
      </c>
      <c r="C294" s="16">
        <v>1</v>
      </c>
      <c r="D294" s="16" t="e">
        <v>#DIV/0!</v>
      </c>
      <c r="E294" s="16" t="e">
        <v>#DIV/0!</v>
      </c>
      <c r="F294" s="16" t="e">
        <v>#DIV/0!</v>
      </c>
      <c r="G294" s="16">
        <v>1</v>
      </c>
      <c r="H294" s="16">
        <v>1</v>
      </c>
      <c r="I294" s="143">
        <v>3</v>
      </c>
      <c r="J294" s="143">
        <v>3</v>
      </c>
      <c r="K294" s="143">
        <v>0</v>
      </c>
      <c r="L294" s="143">
        <v>0</v>
      </c>
      <c r="M294" s="143">
        <v>0</v>
      </c>
      <c r="N294" s="143">
        <v>0</v>
      </c>
      <c r="O294" s="143">
        <v>0</v>
      </c>
      <c r="P294" s="143">
        <v>0</v>
      </c>
    </row>
    <row r="295" spans="1:16" x14ac:dyDescent="0.2">
      <c r="A295" s="116"/>
      <c r="B295" s="6" t="s">
        <v>3</v>
      </c>
      <c r="C295" s="16" t="e">
        <v>#DIV/0!</v>
      </c>
      <c r="D295" s="16" t="e">
        <v>#DIV/0!</v>
      </c>
      <c r="E295" s="16" t="e">
        <v>#DIV/0!</v>
      </c>
      <c r="F295" s="16" t="e">
        <v>#DIV/0!</v>
      </c>
      <c r="G295" s="16" t="e">
        <v>#DIV/0!</v>
      </c>
      <c r="H295" s="16" t="e">
        <v>#DIV/0!</v>
      </c>
      <c r="I295" s="143">
        <v>0</v>
      </c>
      <c r="J295" s="143">
        <v>0</v>
      </c>
      <c r="K295" s="143">
        <v>0</v>
      </c>
      <c r="L295" s="143">
        <v>0</v>
      </c>
      <c r="M295" s="143">
        <v>0</v>
      </c>
      <c r="N295" s="143">
        <v>0</v>
      </c>
      <c r="O295" s="143">
        <v>0</v>
      </c>
      <c r="P295" s="143">
        <v>0</v>
      </c>
    </row>
    <row r="296" spans="1:16" x14ac:dyDescent="0.2">
      <c r="A296" s="116"/>
      <c r="B296" s="8" t="s">
        <v>2</v>
      </c>
      <c r="C296" s="17">
        <v>0.92136897185688027</v>
      </c>
      <c r="D296" s="17">
        <v>0.92877906976744184</v>
      </c>
      <c r="E296" s="17">
        <v>0.92818945760122229</v>
      </c>
      <c r="F296" s="17">
        <v>0.93211871877754926</v>
      </c>
      <c r="G296" s="17">
        <v>0.91957857769973661</v>
      </c>
      <c r="H296" s="17">
        <v>0.92067326424062967</v>
      </c>
      <c r="I296" s="10">
        <v>13030</v>
      </c>
      <c r="J296" s="10">
        <v>14142</v>
      </c>
      <c r="K296" s="10">
        <v>2556</v>
      </c>
      <c r="L296" s="10">
        <v>2752</v>
      </c>
      <c r="M296" s="10">
        <v>1215</v>
      </c>
      <c r="N296" s="10">
        <v>1309</v>
      </c>
      <c r="O296" s="10">
        <v>3172</v>
      </c>
      <c r="P296" s="10">
        <v>3403</v>
      </c>
    </row>
    <row r="297" spans="1:16" x14ac:dyDescent="0.2">
      <c r="A297" s="116"/>
      <c r="B297" s="110" t="s">
        <v>206</v>
      </c>
      <c r="C297" s="111">
        <v>0.91035926055109873</v>
      </c>
      <c r="D297" s="111">
        <v>0.93060295790671221</v>
      </c>
      <c r="E297" s="111">
        <v>0.93133047210300424</v>
      </c>
      <c r="F297" s="111">
        <v>0.94513274336283182</v>
      </c>
      <c r="G297" s="111">
        <v>0.9066941297631308</v>
      </c>
      <c r="H297" s="111">
        <v>0.90628904623073714</v>
      </c>
      <c r="I297" s="112">
        <v>5220</v>
      </c>
      <c r="J297" s="112">
        <v>5734</v>
      </c>
      <c r="K297" s="112">
        <v>818</v>
      </c>
      <c r="L297" s="112">
        <v>879</v>
      </c>
      <c r="M297" s="112">
        <v>868</v>
      </c>
      <c r="N297" s="112">
        <v>932</v>
      </c>
      <c r="O297" s="112">
        <v>1602</v>
      </c>
      <c r="P297" s="112">
        <v>1695</v>
      </c>
    </row>
    <row r="298" spans="1:16" x14ac:dyDescent="0.2">
      <c r="A298" s="116"/>
      <c r="B298" s="110" t="s">
        <v>207</v>
      </c>
      <c r="C298" s="111">
        <v>0.91601049868766404</v>
      </c>
      <c r="D298" s="111">
        <v>0.92199488491048598</v>
      </c>
      <c r="E298" s="111">
        <v>0.96202531645569622</v>
      </c>
      <c r="F298" s="111">
        <v>0.92688971499380424</v>
      </c>
      <c r="G298" s="111">
        <v>0.91352785145888593</v>
      </c>
      <c r="H298" s="111">
        <v>0.91460587326120557</v>
      </c>
      <c r="I298" s="112">
        <v>2443</v>
      </c>
      <c r="J298" s="112">
        <v>2667</v>
      </c>
      <c r="K298" s="112">
        <v>721</v>
      </c>
      <c r="L298" s="112">
        <v>782</v>
      </c>
      <c r="M298" s="112">
        <v>76</v>
      </c>
      <c r="N298" s="112">
        <v>79</v>
      </c>
      <c r="O298" s="112">
        <v>748</v>
      </c>
      <c r="P298" s="112">
        <v>807</v>
      </c>
    </row>
    <row r="299" spans="1:16" x14ac:dyDescent="0.2">
      <c r="A299" s="116"/>
      <c r="B299" s="110" t="s">
        <v>208</v>
      </c>
      <c r="C299" s="111">
        <v>0.92957182873149258</v>
      </c>
      <c r="D299" s="111">
        <v>0.91943127962085303</v>
      </c>
      <c r="E299" s="111">
        <v>0.87272727272727268</v>
      </c>
      <c r="F299" s="111">
        <v>0.89690721649484539</v>
      </c>
      <c r="G299" s="111">
        <v>0.93301178992497324</v>
      </c>
      <c r="H299" s="111">
        <v>0.93359040274207372</v>
      </c>
      <c r="I299" s="112">
        <v>2323</v>
      </c>
      <c r="J299" s="112">
        <v>2499</v>
      </c>
      <c r="K299" s="112">
        <v>582</v>
      </c>
      <c r="L299" s="112">
        <v>633</v>
      </c>
      <c r="M299" s="112">
        <v>144</v>
      </c>
      <c r="N299" s="112">
        <v>165</v>
      </c>
      <c r="O299" s="112">
        <v>609</v>
      </c>
      <c r="P299" s="112">
        <v>679</v>
      </c>
    </row>
    <row r="300" spans="1:16" x14ac:dyDescent="0.2">
      <c r="A300" s="116"/>
      <c r="B300" s="110" t="s">
        <v>224</v>
      </c>
      <c r="C300" s="111">
        <v>0.93887002161160849</v>
      </c>
      <c r="D300" s="111">
        <v>0.94978165938864634</v>
      </c>
      <c r="E300" s="111">
        <v>0.95488721804511278</v>
      </c>
      <c r="F300" s="111">
        <v>0.95945945945945943</v>
      </c>
      <c r="G300" s="111">
        <v>0.93707299532542254</v>
      </c>
      <c r="H300" s="111">
        <v>0.93818415969092084</v>
      </c>
      <c r="I300" s="112">
        <v>3041</v>
      </c>
      <c r="J300" s="112">
        <v>3239</v>
      </c>
      <c r="K300" s="112">
        <v>435</v>
      </c>
      <c r="L300" s="112">
        <v>458</v>
      </c>
      <c r="M300" s="112">
        <v>127</v>
      </c>
      <c r="N300" s="112">
        <v>133</v>
      </c>
      <c r="O300" s="112">
        <v>213</v>
      </c>
      <c r="P300" s="112">
        <v>222</v>
      </c>
    </row>
    <row r="301" spans="1:16" x14ac:dyDescent="0.2">
      <c r="A301" s="116"/>
    </row>
    <row r="302" spans="1:16" x14ac:dyDescent="0.2">
      <c r="A302" s="116"/>
    </row>
    <row r="303" spans="1:16" ht="14.25" x14ac:dyDescent="0.2">
      <c r="A303" s="116"/>
      <c r="B303" s="5" t="s">
        <v>311</v>
      </c>
    </row>
    <row r="304" spans="1:16" x14ac:dyDescent="0.2">
      <c r="A304" s="116"/>
      <c r="B304" s="14"/>
    </row>
    <row r="305" spans="1:24" x14ac:dyDescent="0.2">
      <c r="A305" s="116"/>
      <c r="B305" s="3"/>
      <c r="C305" s="12" t="s">
        <v>27</v>
      </c>
      <c r="D305" s="12"/>
      <c r="E305" s="12"/>
      <c r="F305" s="12"/>
      <c r="G305" s="12"/>
      <c r="H305" s="12"/>
      <c r="I305" s="11" t="s">
        <v>24</v>
      </c>
      <c r="J305" s="11"/>
      <c r="K305" s="11" t="s">
        <v>0</v>
      </c>
      <c r="L305" s="11"/>
      <c r="M305" s="11" t="s">
        <v>1</v>
      </c>
      <c r="N305" s="11"/>
    </row>
    <row r="306" spans="1:24" s="132" customFormat="1" ht="24" x14ac:dyDescent="0.2">
      <c r="A306" s="130"/>
      <c r="B306" s="129" t="s">
        <v>29</v>
      </c>
      <c r="C306" s="129" t="s">
        <v>24</v>
      </c>
      <c r="D306" s="129" t="s">
        <v>0</v>
      </c>
      <c r="E306" s="129" t="s">
        <v>1</v>
      </c>
      <c r="F306" s="129" t="s">
        <v>34</v>
      </c>
      <c r="G306" s="129" t="s">
        <v>186</v>
      </c>
      <c r="H306" s="129" t="s">
        <v>221</v>
      </c>
      <c r="I306" s="129" t="s">
        <v>32</v>
      </c>
      <c r="J306" s="129" t="s">
        <v>33</v>
      </c>
      <c r="K306" s="129" t="s">
        <v>32</v>
      </c>
      <c r="L306" s="129" t="s">
        <v>33</v>
      </c>
      <c r="M306" s="129" t="s">
        <v>32</v>
      </c>
      <c r="N306" s="129" t="s">
        <v>33</v>
      </c>
      <c r="O306" s="140"/>
      <c r="P306" s="140"/>
      <c r="Q306" s="140"/>
      <c r="R306" s="140"/>
      <c r="S306" s="140"/>
      <c r="T306" s="140"/>
      <c r="U306" s="140"/>
      <c r="V306" s="140"/>
      <c r="W306" s="140"/>
      <c r="X306" s="140"/>
    </row>
    <row r="307" spans="1:24" x14ac:dyDescent="0.2">
      <c r="A307" s="116" t="s">
        <v>206</v>
      </c>
      <c r="B307" s="6" t="s">
        <v>4</v>
      </c>
      <c r="C307" s="13">
        <v>0.85735623599701272</v>
      </c>
      <c r="D307" s="13">
        <v>0.73743016759776536</v>
      </c>
      <c r="E307" s="13">
        <v>0.80487804878048785</v>
      </c>
      <c r="F307" s="13">
        <v>0.89109947643979059</v>
      </c>
      <c r="G307" s="13">
        <v>0.87586206896551722</v>
      </c>
      <c r="H307" s="13">
        <v>0.86684303350970016</v>
      </c>
      <c r="I307" s="7">
        <v>1148</v>
      </c>
      <c r="J307" s="7">
        <v>1339</v>
      </c>
      <c r="K307" s="7">
        <v>132</v>
      </c>
      <c r="L307" s="7">
        <v>179</v>
      </c>
      <c r="M307" s="20">
        <v>165</v>
      </c>
      <c r="N307" s="20">
        <v>205</v>
      </c>
    </row>
    <row r="308" spans="1:24" x14ac:dyDescent="0.2">
      <c r="A308" s="116" t="s">
        <v>207</v>
      </c>
      <c r="B308" s="6" t="s">
        <v>5</v>
      </c>
      <c r="C308" s="13">
        <v>0.8828337874659401</v>
      </c>
      <c r="D308" s="13">
        <v>0.74671052631578949</v>
      </c>
      <c r="E308" s="13" t="e">
        <v>#DIV/0!</v>
      </c>
      <c r="F308" s="13">
        <v>0.97906976744186047</v>
      </c>
      <c r="G308" s="13">
        <v>0.97906976744186047</v>
      </c>
      <c r="H308" s="13">
        <v>0.8828337874659401</v>
      </c>
      <c r="I308" s="7">
        <v>648</v>
      </c>
      <c r="J308" s="7">
        <v>734</v>
      </c>
      <c r="K308" s="7">
        <v>227</v>
      </c>
      <c r="L308" s="7">
        <v>304</v>
      </c>
      <c r="M308" s="20"/>
      <c r="N308" s="20"/>
    </row>
    <row r="309" spans="1:24" x14ac:dyDescent="0.2">
      <c r="A309" s="116" t="s">
        <v>224</v>
      </c>
      <c r="B309" s="6" t="s">
        <v>6</v>
      </c>
      <c r="C309" s="13">
        <v>0.92957746478873238</v>
      </c>
      <c r="D309" s="13">
        <v>0.77220077220077221</v>
      </c>
      <c r="E309" s="13">
        <v>0.8902439024390244</v>
      </c>
      <c r="F309" s="13">
        <v>0.96560196560196565</v>
      </c>
      <c r="G309" s="13">
        <v>0.96085955487336916</v>
      </c>
      <c r="H309" s="13">
        <v>0.93175675675675673</v>
      </c>
      <c r="I309" s="7">
        <v>1452</v>
      </c>
      <c r="J309" s="7">
        <v>1562</v>
      </c>
      <c r="K309" s="7">
        <v>200</v>
      </c>
      <c r="L309" s="7">
        <v>259</v>
      </c>
      <c r="M309" s="20">
        <v>73</v>
      </c>
      <c r="N309" s="20">
        <v>82</v>
      </c>
    </row>
    <row r="310" spans="1:24" x14ac:dyDescent="0.2">
      <c r="A310" s="116" t="s">
        <v>208</v>
      </c>
      <c r="B310" s="6" t="s">
        <v>7</v>
      </c>
      <c r="C310" s="13">
        <v>0.90612777053455018</v>
      </c>
      <c r="D310" s="13">
        <v>0.64457831325301207</v>
      </c>
      <c r="E310" s="13">
        <v>0.77777777777777779</v>
      </c>
      <c r="F310" s="13">
        <v>1.0096153846153846</v>
      </c>
      <c r="G310" s="13">
        <v>0.97836938435940102</v>
      </c>
      <c r="H310" s="13">
        <v>0.92128279883381925</v>
      </c>
      <c r="I310" s="7">
        <v>695</v>
      </c>
      <c r="J310" s="7">
        <v>767</v>
      </c>
      <c r="K310" s="7">
        <v>107</v>
      </c>
      <c r="L310" s="7">
        <v>166</v>
      </c>
      <c r="M310" s="20">
        <v>63</v>
      </c>
      <c r="N310" s="20">
        <v>81</v>
      </c>
    </row>
    <row r="311" spans="1:24" x14ac:dyDescent="0.2">
      <c r="A311" s="116" t="s">
        <v>206</v>
      </c>
      <c r="B311" s="6" t="s">
        <v>8</v>
      </c>
      <c r="C311" s="13">
        <v>0.84084372003835095</v>
      </c>
      <c r="D311" s="13">
        <v>0.65336134453781514</v>
      </c>
      <c r="E311" s="13">
        <v>0.79904306220095689</v>
      </c>
      <c r="F311" s="13">
        <v>0.95829094608341814</v>
      </c>
      <c r="G311" s="13">
        <v>0.89627329192546579</v>
      </c>
      <c r="H311" s="13">
        <v>0.85880740233036323</v>
      </c>
      <c r="I311" s="7">
        <v>1754</v>
      </c>
      <c r="J311" s="7">
        <v>2086</v>
      </c>
      <c r="K311" s="7">
        <v>311</v>
      </c>
      <c r="L311" s="7">
        <v>476</v>
      </c>
      <c r="M311" s="20">
        <v>501</v>
      </c>
      <c r="N311" s="20">
        <v>627</v>
      </c>
    </row>
    <row r="312" spans="1:24" x14ac:dyDescent="0.2">
      <c r="A312" s="116" t="s">
        <v>208</v>
      </c>
      <c r="B312" s="6" t="s">
        <v>9</v>
      </c>
      <c r="C312" s="13">
        <v>0.76100628930817615</v>
      </c>
      <c r="D312" s="13">
        <v>0.6</v>
      </c>
      <c r="E312" s="13">
        <v>0.82352941176470584</v>
      </c>
      <c r="F312" s="13">
        <v>0.91031390134529144</v>
      </c>
      <c r="G312" s="13">
        <v>0.89883268482490275</v>
      </c>
      <c r="H312" s="13">
        <v>0.75620767494356655</v>
      </c>
      <c r="I312" s="7">
        <v>363</v>
      </c>
      <c r="J312" s="7">
        <v>477</v>
      </c>
      <c r="K312" s="7">
        <v>132</v>
      </c>
      <c r="L312" s="7">
        <v>220</v>
      </c>
      <c r="M312" s="20">
        <v>28</v>
      </c>
      <c r="N312" s="20">
        <v>34</v>
      </c>
    </row>
    <row r="313" spans="1:24" x14ac:dyDescent="0.2">
      <c r="A313" s="116" t="s">
        <v>208</v>
      </c>
      <c r="B313" s="6" t="s">
        <v>10</v>
      </c>
      <c r="C313" s="13">
        <v>0.90342052313883303</v>
      </c>
      <c r="D313" s="13">
        <v>0.84057971014492749</v>
      </c>
      <c r="E313" s="13">
        <v>0.9375</v>
      </c>
      <c r="F313" s="13">
        <v>0.92604501607717038</v>
      </c>
      <c r="G313" s="13">
        <v>0.92757660167130918</v>
      </c>
      <c r="H313" s="13">
        <v>0.89977728285077951</v>
      </c>
      <c r="I313" s="7">
        <v>449</v>
      </c>
      <c r="J313" s="7">
        <v>497</v>
      </c>
      <c r="K313" s="7">
        <v>116</v>
      </c>
      <c r="L313" s="7">
        <v>138</v>
      </c>
      <c r="M313" s="20">
        <v>45</v>
      </c>
      <c r="N313" s="20">
        <v>48</v>
      </c>
    </row>
    <row r="314" spans="1:24" x14ac:dyDescent="0.2">
      <c r="A314" s="116" t="s">
        <v>207</v>
      </c>
      <c r="B314" s="6" t="s">
        <v>11</v>
      </c>
      <c r="C314" s="13">
        <v>0.84153005464480879</v>
      </c>
      <c r="D314" s="13">
        <v>0.74210526315789471</v>
      </c>
      <c r="E314" s="13" t="e">
        <v>#DIV/0!</v>
      </c>
      <c r="F314" s="13">
        <v>0.94886363636363635</v>
      </c>
      <c r="G314" s="13">
        <v>0.94886363636363635</v>
      </c>
      <c r="H314" s="13">
        <v>0.84153005464480879</v>
      </c>
      <c r="I314" s="7">
        <v>308</v>
      </c>
      <c r="J314" s="7">
        <v>366</v>
      </c>
      <c r="K314" s="7">
        <v>141</v>
      </c>
      <c r="L314" s="7">
        <v>190</v>
      </c>
      <c r="M314" s="20"/>
      <c r="N314" s="20"/>
    </row>
    <row r="315" spans="1:24" x14ac:dyDescent="0.2">
      <c r="A315" s="116" t="s">
        <v>208</v>
      </c>
      <c r="B315" s="6" t="s">
        <v>30</v>
      </c>
      <c r="C315" s="13">
        <v>0.7865168539325843</v>
      </c>
      <c r="D315" s="13">
        <v>0.64646464646464652</v>
      </c>
      <c r="E315" s="13">
        <v>0.82758620689655171</v>
      </c>
      <c r="F315" s="13">
        <v>0.87296416938110755</v>
      </c>
      <c r="G315" s="13">
        <v>0.86904761904761907</v>
      </c>
      <c r="H315" s="13">
        <v>0.78415841584158419</v>
      </c>
      <c r="I315" s="7">
        <v>420</v>
      </c>
      <c r="J315" s="7">
        <v>534</v>
      </c>
      <c r="K315" s="7">
        <v>128</v>
      </c>
      <c r="L315" s="7">
        <v>198</v>
      </c>
      <c r="M315" s="20">
        <v>24</v>
      </c>
      <c r="N315" s="20">
        <v>29</v>
      </c>
    </row>
    <row r="316" spans="1:24" x14ac:dyDescent="0.2">
      <c r="A316" s="116" t="s">
        <v>224</v>
      </c>
      <c r="B316" s="6" t="s">
        <v>13</v>
      </c>
      <c r="C316" s="13">
        <v>0.91029023746701843</v>
      </c>
      <c r="D316" s="13">
        <v>0.68316831683168322</v>
      </c>
      <c r="E316" s="13" t="e">
        <v>#DIV/0!</v>
      </c>
      <c r="F316" s="13">
        <v>0.9928057553956835</v>
      </c>
      <c r="G316" s="13">
        <v>0.9928057553956835</v>
      </c>
      <c r="H316" s="13">
        <v>0.91029023746701843</v>
      </c>
      <c r="I316" s="7">
        <v>345</v>
      </c>
      <c r="J316" s="7">
        <v>379</v>
      </c>
      <c r="K316" s="7">
        <v>69</v>
      </c>
      <c r="L316" s="7">
        <v>101</v>
      </c>
      <c r="M316" s="20"/>
      <c r="N316" s="20"/>
    </row>
    <row r="317" spans="1:24" x14ac:dyDescent="0.2">
      <c r="A317" s="116" t="s">
        <v>206</v>
      </c>
      <c r="B317" s="6" t="s">
        <v>14</v>
      </c>
      <c r="C317" s="13">
        <v>0.83563748079877109</v>
      </c>
      <c r="D317" s="13">
        <v>0.75789473684210529</v>
      </c>
      <c r="E317" s="13" t="e">
        <v>#DIV/0!</v>
      </c>
      <c r="F317" s="13">
        <v>0.94464944649446492</v>
      </c>
      <c r="G317" s="13">
        <v>0.94464944649446492</v>
      </c>
      <c r="H317" s="13">
        <v>0.83563748079877109</v>
      </c>
      <c r="I317" s="7">
        <v>544</v>
      </c>
      <c r="J317" s="7">
        <v>651</v>
      </c>
      <c r="K317" s="7">
        <v>288</v>
      </c>
      <c r="L317" s="7">
        <v>380</v>
      </c>
      <c r="M317" s="20"/>
      <c r="N317" s="20"/>
    </row>
    <row r="318" spans="1:24" x14ac:dyDescent="0.2">
      <c r="A318" s="116" t="s">
        <v>224</v>
      </c>
      <c r="B318" s="6" t="s">
        <v>15</v>
      </c>
      <c r="C318" s="13">
        <v>0.94736842105263153</v>
      </c>
      <c r="D318" s="13">
        <v>0.90909090909090906</v>
      </c>
      <c r="E318" s="13" t="e">
        <v>#DIV/0!</v>
      </c>
      <c r="F318" s="13">
        <v>0.9538461538461539</v>
      </c>
      <c r="G318" s="13">
        <v>0.9538461538461539</v>
      </c>
      <c r="H318" s="13">
        <v>0.94736842105263153</v>
      </c>
      <c r="I318" s="7">
        <v>144</v>
      </c>
      <c r="J318" s="7">
        <v>152</v>
      </c>
      <c r="K318" s="7">
        <v>20</v>
      </c>
      <c r="L318" s="7">
        <v>22</v>
      </c>
      <c r="M318" s="20"/>
      <c r="N318" s="20"/>
    </row>
    <row r="319" spans="1:24" x14ac:dyDescent="0.2">
      <c r="A319" s="116" t="s">
        <v>224</v>
      </c>
      <c r="B319" s="6" t="s">
        <v>16</v>
      </c>
      <c r="C319" s="13">
        <v>0.86127864897466833</v>
      </c>
      <c r="D319" s="13">
        <v>0.67682926829268297</v>
      </c>
      <c r="E319" s="13">
        <v>1</v>
      </c>
      <c r="F319" s="13">
        <v>0.90236220472440942</v>
      </c>
      <c r="G319" s="13">
        <v>0.90676691729323311</v>
      </c>
      <c r="H319" s="13">
        <v>0.85607008760951186</v>
      </c>
      <c r="I319" s="7">
        <v>714</v>
      </c>
      <c r="J319" s="7">
        <v>829</v>
      </c>
      <c r="K319" s="7">
        <v>111</v>
      </c>
      <c r="L319" s="7">
        <v>164</v>
      </c>
      <c r="M319" s="20">
        <v>30</v>
      </c>
      <c r="N319" s="20">
        <v>30</v>
      </c>
    </row>
    <row r="320" spans="1:24" x14ac:dyDescent="0.2">
      <c r="A320" s="116" t="s">
        <v>207</v>
      </c>
      <c r="B320" s="6" t="s">
        <v>17</v>
      </c>
      <c r="C320" s="13">
        <v>0.74431818181818177</v>
      </c>
      <c r="D320" s="13">
        <v>0.65546218487394958</v>
      </c>
      <c r="E320" s="13" t="e">
        <v>#DIV/0!</v>
      </c>
      <c r="F320" s="13">
        <v>0.92982456140350878</v>
      </c>
      <c r="G320" s="13">
        <v>0.92982456140350878</v>
      </c>
      <c r="H320" s="13">
        <v>0.74431818181818177</v>
      </c>
      <c r="I320" s="7">
        <v>131</v>
      </c>
      <c r="J320" s="7">
        <v>176</v>
      </c>
      <c r="K320" s="7">
        <v>78</v>
      </c>
      <c r="L320" s="7">
        <v>119</v>
      </c>
      <c r="M320" s="20"/>
      <c r="N320" s="20"/>
    </row>
    <row r="321" spans="1:19" x14ac:dyDescent="0.2">
      <c r="A321" s="116" t="s">
        <v>207</v>
      </c>
      <c r="B321" s="6" t="s">
        <v>18</v>
      </c>
      <c r="C321" s="13">
        <v>0.87392550143266479</v>
      </c>
      <c r="D321" s="13">
        <v>0.66019417475728159</v>
      </c>
      <c r="E321" s="13" t="e">
        <v>#DIV/0!</v>
      </c>
      <c r="F321" s="13">
        <v>0.96341463414634143</v>
      </c>
      <c r="G321" s="13">
        <v>0.96341463414634143</v>
      </c>
      <c r="H321" s="13">
        <v>0.87392550143266479</v>
      </c>
      <c r="I321" s="7">
        <v>305</v>
      </c>
      <c r="J321" s="7">
        <v>349</v>
      </c>
      <c r="K321" s="7">
        <v>68</v>
      </c>
      <c r="L321" s="7">
        <v>103</v>
      </c>
      <c r="M321" s="20"/>
      <c r="N321" s="20"/>
    </row>
    <row r="322" spans="1:19" x14ac:dyDescent="0.2">
      <c r="A322" s="116" t="s">
        <v>207</v>
      </c>
      <c r="B322" s="6" t="s">
        <v>19</v>
      </c>
      <c r="C322" s="13">
        <v>0.86008836524300447</v>
      </c>
      <c r="D322" s="13">
        <v>0.61583011583011582</v>
      </c>
      <c r="E322" s="13">
        <v>0.77464788732394363</v>
      </c>
      <c r="F322" s="13">
        <v>1.0325097529258778</v>
      </c>
      <c r="G322" s="13">
        <v>1.0107142857142857</v>
      </c>
      <c r="H322" s="13">
        <v>0.86480186480186483</v>
      </c>
      <c r="I322" s="7">
        <v>1168</v>
      </c>
      <c r="J322" s="7">
        <v>1358</v>
      </c>
      <c r="K322" s="7">
        <v>319</v>
      </c>
      <c r="L322" s="7">
        <v>518</v>
      </c>
      <c r="M322" s="20">
        <v>55</v>
      </c>
      <c r="N322" s="20">
        <v>71</v>
      </c>
    </row>
    <row r="323" spans="1:19" x14ac:dyDescent="0.2">
      <c r="A323" s="116" t="s">
        <v>208</v>
      </c>
      <c r="B323" s="6" t="s">
        <v>20</v>
      </c>
      <c r="C323" s="13">
        <v>0.9178082191780822</v>
      </c>
      <c r="D323" s="13">
        <v>0.8392857142857143</v>
      </c>
      <c r="E323" s="13" t="e">
        <v>#DIV/0!</v>
      </c>
      <c r="F323" s="13">
        <v>0.96666666666666667</v>
      </c>
      <c r="G323" s="13">
        <v>0.96666666666666667</v>
      </c>
      <c r="H323" s="13">
        <v>0.9178082191780822</v>
      </c>
      <c r="I323" s="7">
        <v>134</v>
      </c>
      <c r="J323" s="7">
        <v>146</v>
      </c>
      <c r="K323" s="7">
        <v>47</v>
      </c>
      <c r="L323" s="7">
        <v>56</v>
      </c>
      <c r="M323" s="20"/>
      <c r="N323" s="20"/>
    </row>
    <row r="324" spans="1:19" x14ac:dyDescent="0.2">
      <c r="A324" s="116" t="s">
        <v>206</v>
      </c>
      <c r="B324" s="6" t="s">
        <v>21</v>
      </c>
      <c r="C324" s="13">
        <v>0.90986214209968186</v>
      </c>
      <c r="D324" s="13">
        <v>0.7667844522968198</v>
      </c>
      <c r="E324" s="13">
        <v>0.89230769230769236</v>
      </c>
      <c r="F324" s="13">
        <v>0.94105113636363635</v>
      </c>
      <c r="G324" s="13">
        <v>0.93512164691203992</v>
      </c>
      <c r="H324" s="13">
        <v>0.91188645771732701</v>
      </c>
      <c r="I324" s="7">
        <v>1716</v>
      </c>
      <c r="J324" s="7">
        <v>1886</v>
      </c>
      <c r="K324" s="7">
        <v>217</v>
      </c>
      <c r="L324" s="7">
        <v>283</v>
      </c>
      <c r="M324" s="20">
        <v>174</v>
      </c>
      <c r="N324" s="20">
        <v>195</v>
      </c>
    </row>
    <row r="325" spans="1:19" x14ac:dyDescent="0.2">
      <c r="A325" s="116" t="s">
        <v>224</v>
      </c>
      <c r="B325" s="6" t="s">
        <v>22</v>
      </c>
      <c r="C325" s="13">
        <v>0.84210526315789469</v>
      </c>
      <c r="D325" s="13">
        <v>0.875</v>
      </c>
      <c r="E325" s="13" t="e">
        <v>#DIV/0!</v>
      </c>
      <c r="F325" s="13">
        <v>0.83333333333333337</v>
      </c>
      <c r="G325" s="13">
        <v>0.83333333333333337</v>
      </c>
      <c r="H325" s="13">
        <v>0.84210526315789469</v>
      </c>
      <c r="I325" s="7">
        <v>64</v>
      </c>
      <c r="J325" s="7">
        <v>76</v>
      </c>
      <c r="K325" s="7">
        <v>14</v>
      </c>
      <c r="L325" s="7">
        <v>16</v>
      </c>
      <c r="M325" s="20"/>
      <c r="N325" s="20"/>
    </row>
    <row r="326" spans="1:19" x14ac:dyDescent="0.2">
      <c r="A326" s="116" t="s">
        <v>208</v>
      </c>
      <c r="B326" s="6" t="s">
        <v>23</v>
      </c>
      <c r="C326" s="13">
        <v>0.83636363636363631</v>
      </c>
      <c r="D326" s="13">
        <v>0.68421052631578949</v>
      </c>
      <c r="E326" s="13" t="e">
        <v>#DIV/0!</v>
      </c>
      <c r="F326" s="13">
        <v>1</v>
      </c>
      <c r="G326" s="13">
        <v>1</v>
      </c>
      <c r="H326" s="13">
        <v>0.83636363636363631</v>
      </c>
      <c r="I326" s="7">
        <v>184</v>
      </c>
      <c r="J326" s="7">
        <v>220</v>
      </c>
      <c r="K326" s="7">
        <v>78</v>
      </c>
      <c r="L326" s="7">
        <v>114</v>
      </c>
      <c r="M326" s="20"/>
      <c r="N326" s="20"/>
      <c r="Q326" s="1"/>
      <c r="R326" s="1"/>
      <c r="S326" s="1"/>
    </row>
    <row r="327" spans="1:19" x14ac:dyDescent="0.2">
      <c r="A327" s="116"/>
      <c r="B327" s="6" t="s">
        <v>31</v>
      </c>
      <c r="C327" s="13"/>
      <c r="D327" s="13"/>
      <c r="E327" s="13"/>
      <c r="F327" s="13"/>
      <c r="G327" s="13" t="e">
        <v>#DIV/0!</v>
      </c>
      <c r="H327" s="13" t="e">
        <v>#DIV/0!</v>
      </c>
      <c r="I327" s="7"/>
      <c r="J327" s="7"/>
      <c r="K327" s="7"/>
      <c r="L327" s="7"/>
      <c r="M327" s="20"/>
      <c r="N327" s="20"/>
      <c r="Q327" s="1"/>
      <c r="R327" s="1"/>
      <c r="S327" s="1"/>
    </row>
    <row r="328" spans="1:19" x14ac:dyDescent="0.2">
      <c r="A328" s="116"/>
      <c r="B328" s="8" t="s">
        <v>2</v>
      </c>
      <c r="C328" s="9">
        <v>0.86985737794843665</v>
      </c>
      <c r="D328" s="9">
        <v>0.69970044932601094</v>
      </c>
      <c r="E328" s="9">
        <v>0.82596291012838807</v>
      </c>
      <c r="F328" s="9">
        <v>0.95085004359197911</v>
      </c>
      <c r="G328" s="9">
        <v>0.93429759878994134</v>
      </c>
      <c r="H328" s="9">
        <v>0.87452586860870885</v>
      </c>
      <c r="I328" s="10">
        <v>12686</v>
      </c>
      <c r="J328" s="10">
        <v>14584</v>
      </c>
      <c r="K328" s="10">
        <v>2803</v>
      </c>
      <c r="L328" s="10">
        <v>4006</v>
      </c>
      <c r="M328" s="10">
        <v>1158</v>
      </c>
      <c r="N328" s="10">
        <v>1402</v>
      </c>
      <c r="Q328" s="1"/>
      <c r="R328" s="1"/>
      <c r="S328" s="1"/>
    </row>
    <row r="329" spans="1:19" x14ac:dyDescent="0.2">
      <c r="A329" s="116"/>
      <c r="B329" s="110" t="s">
        <v>206</v>
      </c>
      <c r="C329" s="113">
        <v>0.86581683998658165</v>
      </c>
      <c r="D329" s="113">
        <v>0.71927162367223063</v>
      </c>
      <c r="E329" s="113">
        <v>0.81791626095423564</v>
      </c>
      <c r="F329" s="113">
        <v>0.93281725186618747</v>
      </c>
      <c r="G329" s="113">
        <v>0.90740740740740744</v>
      </c>
      <c r="H329" s="113">
        <v>0.87578520770010126</v>
      </c>
      <c r="I329" s="112">
        <v>5162</v>
      </c>
      <c r="J329" s="112">
        <v>5962</v>
      </c>
      <c r="K329" s="112">
        <v>948</v>
      </c>
      <c r="L329" s="112">
        <v>1318</v>
      </c>
      <c r="M329" s="112">
        <v>840</v>
      </c>
      <c r="N329" s="112">
        <v>1027</v>
      </c>
      <c r="Q329" s="1"/>
      <c r="R329" s="1"/>
      <c r="S329" s="1"/>
    </row>
    <row r="330" spans="1:19" x14ac:dyDescent="0.2">
      <c r="A330" s="116"/>
      <c r="B330" s="110" t="s">
        <v>207</v>
      </c>
      <c r="C330" s="113">
        <v>0.85819644653033855</v>
      </c>
      <c r="D330" s="113">
        <v>0.67504051863857373</v>
      </c>
      <c r="E330" s="113">
        <v>0.77464788732394363</v>
      </c>
      <c r="F330" s="113">
        <v>0.9964243146603099</v>
      </c>
      <c r="G330" s="113">
        <v>0.98742138364779874</v>
      </c>
      <c r="H330" s="113">
        <v>0.86023351648351654</v>
      </c>
      <c r="I330" s="112">
        <v>2560</v>
      </c>
      <c r="J330" s="112">
        <v>2983</v>
      </c>
      <c r="K330" s="112">
        <v>833</v>
      </c>
      <c r="L330" s="112">
        <v>1234</v>
      </c>
      <c r="M330" s="112">
        <v>55</v>
      </c>
      <c r="N330" s="112">
        <v>71</v>
      </c>
      <c r="Q330" s="1"/>
      <c r="R330" s="1"/>
      <c r="S330" s="1"/>
    </row>
    <row r="331" spans="1:19" x14ac:dyDescent="0.2">
      <c r="A331" s="116"/>
      <c r="B331" s="110" t="s">
        <v>208</v>
      </c>
      <c r="C331" s="113">
        <v>0.85005679666792877</v>
      </c>
      <c r="D331" s="113">
        <v>0.68161434977578472</v>
      </c>
      <c r="E331" s="113">
        <v>0.83333333333333337</v>
      </c>
      <c r="F331" s="113">
        <v>0.94861913937058451</v>
      </c>
      <c r="G331" s="113">
        <v>0.93596340766152086</v>
      </c>
      <c r="H331" s="113">
        <v>0.85136790526745609</v>
      </c>
      <c r="I331" s="112">
        <v>2245</v>
      </c>
      <c r="J331" s="112">
        <v>2641</v>
      </c>
      <c r="K331" s="112">
        <v>608</v>
      </c>
      <c r="L331" s="112">
        <v>892</v>
      </c>
      <c r="M331" s="112">
        <v>160</v>
      </c>
      <c r="N331" s="112">
        <v>192</v>
      </c>
      <c r="Q331" s="1"/>
      <c r="R331" s="1"/>
      <c r="S331" s="1"/>
    </row>
    <row r="332" spans="1:19" x14ac:dyDescent="0.2">
      <c r="A332" s="116"/>
      <c r="B332" s="110" t="s">
        <v>224</v>
      </c>
      <c r="C332" s="113">
        <v>0.90693795863909277</v>
      </c>
      <c r="D332" s="113">
        <v>0.73665480427046259</v>
      </c>
      <c r="E332" s="113">
        <v>0.9196428571428571</v>
      </c>
      <c r="F332" s="113">
        <v>0.94750430292598964</v>
      </c>
      <c r="G332" s="113">
        <v>0.94622331691297212</v>
      </c>
      <c r="H332" s="113">
        <v>0.9064449064449065</v>
      </c>
      <c r="I332" s="112">
        <v>2719</v>
      </c>
      <c r="J332" s="112">
        <v>2998</v>
      </c>
      <c r="K332" s="112">
        <v>414</v>
      </c>
      <c r="L332" s="112">
        <v>562</v>
      </c>
      <c r="M332" s="112">
        <v>103</v>
      </c>
      <c r="N332" s="112">
        <v>112</v>
      </c>
      <c r="Q332" s="1"/>
      <c r="R332" s="1"/>
      <c r="S332" s="1"/>
    </row>
    <row r="333" spans="1:19" x14ac:dyDescent="0.2">
      <c r="A333" s="116"/>
    </row>
    <row r="334" spans="1:19" x14ac:dyDescent="0.2">
      <c r="A334" s="116"/>
    </row>
    <row r="335" spans="1:19" ht="14.25" x14ac:dyDescent="0.2">
      <c r="A335" s="116"/>
      <c r="B335" s="5" t="s">
        <v>312</v>
      </c>
    </row>
    <row r="336" spans="1:19" x14ac:dyDescent="0.2">
      <c r="A336" s="116"/>
      <c r="B336" s="14"/>
    </row>
    <row r="337" spans="1:24" x14ac:dyDescent="0.2">
      <c r="A337" s="116"/>
      <c r="B337" s="3"/>
      <c r="C337" s="12" t="s">
        <v>27</v>
      </c>
      <c r="D337" s="12"/>
      <c r="E337" s="12"/>
      <c r="F337" s="12"/>
      <c r="G337" s="12"/>
      <c r="H337" s="12"/>
      <c r="I337" s="11" t="s">
        <v>24</v>
      </c>
      <c r="J337" s="11"/>
      <c r="K337" s="11" t="s">
        <v>0</v>
      </c>
      <c r="L337" s="11"/>
      <c r="M337" s="11" t="s">
        <v>1</v>
      </c>
      <c r="N337" s="11"/>
    </row>
    <row r="338" spans="1:24" s="132" customFormat="1" ht="24" x14ac:dyDescent="0.2">
      <c r="A338" s="130"/>
      <c r="B338" s="129" t="s">
        <v>42</v>
      </c>
      <c r="C338" s="129" t="s">
        <v>24</v>
      </c>
      <c r="D338" s="129" t="s">
        <v>0</v>
      </c>
      <c r="E338" s="129" t="s">
        <v>1</v>
      </c>
      <c r="F338" s="129" t="s">
        <v>34</v>
      </c>
      <c r="G338" s="129" t="s">
        <v>186</v>
      </c>
      <c r="H338" s="129" t="s">
        <v>221</v>
      </c>
      <c r="I338" s="129" t="s">
        <v>43</v>
      </c>
      <c r="J338" s="129" t="s">
        <v>44</v>
      </c>
      <c r="K338" s="129" t="s">
        <v>43</v>
      </c>
      <c r="L338" s="129" t="s">
        <v>44</v>
      </c>
      <c r="M338" s="129" t="s">
        <v>43</v>
      </c>
      <c r="N338" s="129" t="s">
        <v>44</v>
      </c>
      <c r="O338" s="140"/>
      <c r="P338" s="140"/>
      <c r="Q338" s="140"/>
      <c r="R338" s="140"/>
      <c r="S338" s="140"/>
      <c r="T338" s="140"/>
      <c r="U338" s="140"/>
      <c r="V338" s="140"/>
      <c r="W338" s="140"/>
      <c r="X338" s="140"/>
    </row>
    <row r="339" spans="1:24" x14ac:dyDescent="0.2">
      <c r="A339" s="116" t="s">
        <v>206</v>
      </c>
      <c r="B339" s="6" t="s">
        <v>4</v>
      </c>
      <c r="C339" s="13">
        <v>0.96952639751552794</v>
      </c>
      <c r="D339" s="13">
        <v>0.77109144542772856</v>
      </c>
      <c r="E339" s="13">
        <v>0.91542056074766354</v>
      </c>
      <c r="F339" s="13">
        <v>1</v>
      </c>
      <c r="G339" s="13">
        <v>0.99959767545820299</v>
      </c>
      <c r="H339" s="13">
        <v>0.98030726256983236</v>
      </c>
      <c r="I339" s="7">
        <v>24975</v>
      </c>
      <c r="J339" s="7">
        <v>25760</v>
      </c>
      <c r="K339" s="7">
        <v>2614</v>
      </c>
      <c r="L339" s="7">
        <v>3390</v>
      </c>
      <c r="M339" s="7">
        <v>3918</v>
      </c>
      <c r="N339" s="7">
        <v>4280</v>
      </c>
    </row>
    <row r="340" spans="1:24" x14ac:dyDescent="0.2">
      <c r="A340" s="116" t="s">
        <v>207</v>
      </c>
      <c r="B340" s="6" t="s">
        <v>5</v>
      </c>
      <c r="C340" s="13">
        <v>1</v>
      </c>
      <c r="D340" s="13">
        <v>0.95618479880774965</v>
      </c>
      <c r="E340" s="13">
        <v>0.89111111111111108</v>
      </c>
      <c r="F340" s="13">
        <v>1</v>
      </c>
      <c r="G340" s="13">
        <v>1</v>
      </c>
      <c r="H340" s="13">
        <v>1</v>
      </c>
      <c r="I340" s="7">
        <v>16306</v>
      </c>
      <c r="J340" s="7">
        <v>16050</v>
      </c>
      <c r="K340" s="7">
        <v>6416</v>
      </c>
      <c r="L340" s="7">
        <v>6710</v>
      </c>
      <c r="M340" s="7">
        <v>401</v>
      </c>
      <c r="N340" s="7">
        <v>450</v>
      </c>
    </row>
    <row r="341" spans="1:24" x14ac:dyDescent="0.2">
      <c r="A341" s="116" t="s">
        <v>224</v>
      </c>
      <c r="B341" s="6" t="s">
        <v>6</v>
      </c>
      <c r="C341" s="13">
        <v>0.8638014527845036</v>
      </c>
      <c r="D341" s="13">
        <v>0.81706081081081083</v>
      </c>
      <c r="E341" s="13">
        <v>0.88452380952380949</v>
      </c>
      <c r="F341" s="13">
        <v>0.87330974842767295</v>
      </c>
      <c r="G341" s="13">
        <v>0.87400442477876106</v>
      </c>
      <c r="H341" s="13">
        <v>0.8626913265306122</v>
      </c>
      <c r="I341" s="7">
        <v>28540</v>
      </c>
      <c r="J341" s="7">
        <v>33040</v>
      </c>
      <c r="K341" s="7">
        <v>4837</v>
      </c>
      <c r="L341" s="7">
        <v>5920</v>
      </c>
      <c r="M341" s="7">
        <v>1486</v>
      </c>
      <c r="N341" s="7">
        <v>1680</v>
      </c>
    </row>
    <row r="342" spans="1:24" x14ac:dyDescent="0.2">
      <c r="A342" s="116" t="s">
        <v>208</v>
      </c>
      <c r="B342" s="6" t="s">
        <v>7</v>
      </c>
      <c r="C342" s="13">
        <v>0.95381526104417669</v>
      </c>
      <c r="D342" s="13">
        <v>0.72086956521739132</v>
      </c>
      <c r="E342" s="13">
        <v>0.84247311827956994</v>
      </c>
      <c r="F342" s="13">
        <v>1</v>
      </c>
      <c r="G342" s="13">
        <v>1</v>
      </c>
      <c r="H342" s="13">
        <v>0.96711624919717409</v>
      </c>
      <c r="I342" s="7">
        <v>16625</v>
      </c>
      <c r="J342" s="7">
        <v>17430</v>
      </c>
      <c r="K342" s="7">
        <v>2487</v>
      </c>
      <c r="L342" s="7">
        <v>3450</v>
      </c>
      <c r="M342" s="7">
        <v>1567</v>
      </c>
      <c r="N342" s="7">
        <v>1860</v>
      </c>
    </row>
    <row r="343" spans="1:24" x14ac:dyDescent="0.2">
      <c r="A343" s="116" t="s">
        <v>206</v>
      </c>
      <c r="B343" s="6" t="s">
        <v>8</v>
      </c>
      <c r="C343" s="13">
        <v>0.88924988055422838</v>
      </c>
      <c r="D343" s="13">
        <v>0.71926877470355732</v>
      </c>
      <c r="E343" s="13">
        <v>0.91036846615252787</v>
      </c>
      <c r="F343" s="13">
        <v>0.96268061783756853</v>
      </c>
      <c r="G343" s="13">
        <v>0.94344675488342788</v>
      </c>
      <c r="H343" s="13">
        <v>0.88108645246770456</v>
      </c>
      <c r="I343" s="7">
        <v>37224</v>
      </c>
      <c r="J343" s="7">
        <v>41860</v>
      </c>
      <c r="K343" s="7">
        <v>7279</v>
      </c>
      <c r="L343" s="7">
        <v>10120</v>
      </c>
      <c r="M343" s="7">
        <v>10624</v>
      </c>
      <c r="N343" s="7">
        <v>11670</v>
      </c>
    </row>
    <row r="344" spans="1:24" x14ac:dyDescent="0.2">
      <c r="A344" s="116" t="s">
        <v>208</v>
      </c>
      <c r="B344" s="6" t="s">
        <v>9</v>
      </c>
      <c r="C344" s="13">
        <v>0.912082957619477</v>
      </c>
      <c r="D344" s="13">
        <v>0.75861386138613862</v>
      </c>
      <c r="E344" s="13">
        <v>0.83142857142857141</v>
      </c>
      <c r="F344" s="13">
        <v>1</v>
      </c>
      <c r="G344" s="13">
        <v>1</v>
      </c>
      <c r="H344" s="13">
        <v>0.91751684311838311</v>
      </c>
      <c r="I344" s="7">
        <v>10115</v>
      </c>
      <c r="J344" s="7">
        <v>11090</v>
      </c>
      <c r="K344" s="7">
        <v>3831</v>
      </c>
      <c r="L344" s="7">
        <v>5050</v>
      </c>
      <c r="M344" s="7">
        <v>582</v>
      </c>
      <c r="N344" s="7">
        <v>700</v>
      </c>
    </row>
    <row r="345" spans="1:24" x14ac:dyDescent="0.2">
      <c r="A345" s="116" t="s">
        <v>208</v>
      </c>
      <c r="B345" s="6" t="s">
        <v>10</v>
      </c>
      <c r="C345" s="13">
        <v>0.97687747035573125</v>
      </c>
      <c r="D345" s="13">
        <v>0.94753521126760565</v>
      </c>
      <c r="E345" s="13">
        <v>0.9905263157894737</v>
      </c>
      <c r="F345" s="13">
        <v>0.9879936808846761</v>
      </c>
      <c r="G345" s="13">
        <v>0.98832417582417587</v>
      </c>
      <c r="H345" s="13">
        <v>0.97546346782988003</v>
      </c>
      <c r="I345" s="7">
        <v>9886</v>
      </c>
      <c r="J345" s="7">
        <v>10120</v>
      </c>
      <c r="K345" s="7">
        <v>2691</v>
      </c>
      <c r="L345" s="7">
        <v>2840</v>
      </c>
      <c r="M345" s="7">
        <v>941</v>
      </c>
      <c r="N345" s="7">
        <v>950</v>
      </c>
    </row>
    <row r="346" spans="1:24" x14ac:dyDescent="0.2">
      <c r="A346" s="116" t="s">
        <v>207</v>
      </c>
      <c r="B346" s="6" t="s">
        <v>11</v>
      </c>
      <c r="C346" s="13">
        <v>0.93969465648854966</v>
      </c>
      <c r="D346" s="13">
        <v>0.87637231503579949</v>
      </c>
      <c r="E346" s="13">
        <v>1</v>
      </c>
      <c r="F346" s="13">
        <v>1</v>
      </c>
      <c r="G346" s="13">
        <v>1</v>
      </c>
      <c r="H346" s="13">
        <v>0.93735255570117959</v>
      </c>
      <c r="I346" s="7">
        <v>7386</v>
      </c>
      <c r="J346" s="7">
        <v>7860</v>
      </c>
      <c r="K346" s="7">
        <v>3672</v>
      </c>
      <c r="L346" s="7">
        <v>4190</v>
      </c>
      <c r="M346" s="7">
        <v>234</v>
      </c>
      <c r="N346" s="7">
        <v>230</v>
      </c>
    </row>
    <row r="347" spans="1:24" x14ac:dyDescent="0.2">
      <c r="A347" s="116" t="s">
        <v>208</v>
      </c>
      <c r="B347" s="6" t="s">
        <v>30</v>
      </c>
      <c r="C347" s="13">
        <v>1</v>
      </c>
      <c r="D347" s="13">
        <v>0.55980392156862746</v>
      </c>
      <c r="E347" s="13">
        <v>0.8172413793103448</v>
      </c>
      <c r="F347" s="13">
        <v>1</v>
      </c>
      <c r="G347" s="13">
        <v>1</v>
      </c>
      <c r="H347" s="13">
        <v>1</v>
      </c>
      <c r="I347" s="7">
        <v>11323</v>
      </c>
      <c r="J347" s="7">
        <v>11310</v>
      </c>
      <c r="K347" s="7">
        <v>2284</v>
      </c>
      <c r="L347" s="7">
        <v>4080</v>
      </c>
      <c r="M347" s="7">
        <v>474</v>
      </c>
      <c r="N347" s="7">
        <v>580</v>
      </c>
    </row>
    <row r="348" spans="1:24" x14ac:dyDescent="0.2">
      <c r="A348" s="116" t="s">
        <v>224</v>
      </c>
      <c r="B348" s="6" t="s">
        <v>13</v>
      </c>
      <c r="C348" s="13">
        <v>0.94827160493827156</v>
      </c>
      <c r="D348" s="13">
        <v>0.70923913043478259</v>
      </c>
      <c r="E348" s="13" t="s">
        <v>313</v>
      </c>
      <c r="F348" s="13">
        <v>1</v>
      </c>
      <c r="G348" s="13">
        <v>1</v>
      </c>
      <c r="H348" s="13">
        <v>0.94827160493827156</v>
      </c>
      <c r="I348" s="7">
        <v>7681</v>
      </c>
      <c r="J348" s="7">
        <v>8100</v>
      </c>
      <c r="K348" s="7">
        <v>1305</v>
      </c>
      <c r="L348" s="7">
        <v>1840</v>
      </c>
      <c r="M348" s="7"/>
      <c r="N348" s="7"/>
    </row>
    <row r="349" spans="1:24" x14ac:dyDescent="0.2">
      <c r="A349" s="116" t="s">
        <v>206</v>
      </c>
      <c r="B349" s="6" t="s">
        <v>14</v>
      </c>
      <c r="C349" s="13">
        <v>0.95877551020408158</v>
      </c>
      <c r="D349" s="13">
        <v>0.93387096774193545</v>
      </c>
      <c r="E349" s="13" t="s">
        <v>313</v>
      </c>
      <c r="F349" s="13">
        <v>0.99005524861878458</v>
      </c>
      <c r="G349" s="13">
        <v>0.99005524861878458</v>
      </c>
      <c r="H349" s="13">
        <v>0.95877551020408158</v>
      </c>
      <c r="I349" s="7">
        <v>11745</v>
      </c>
      <c r="J349" s="7">
        <v>12250</v>
      </c>
      <c r="K349" s="7">
        <v>6369</v>
      </c>
      <c r="L349" s="7">
        <v>6820</v>
      </c>
      <c r="M349" s="7"/>
      <c r="N349" s="7"/>
    </row>
    <row r="350" spans="1:24" x14ac:dyDescent="0.2">
      <c r="A350" s="116" t="s">
        <v>224</v>
      </c>
      <c r="B350" s="6" t="s">
        <v>15</v>
      </c>
      <c r="C350" s="13">
        <v>0.77125748502994007</v>
      </c>
      <c r="D350" s="13">
        <v>0.64126984126984132</v>
      </c>
      <c r="E350" s="13">
        <v>0.86</v>
      </c>
      <c r="F350" s="13">
        <v>0.79923371647509578</v>
      </c>
      <c r="G350" s="13">
        <v>0.80147601476014763</v>
      </c>
      <c r="H350" s="13">
        <v>0.76851851851851849</v>
      </c>
      <c r="I350" s="7">
        <v>2576</v>
      </c>
      <c r="J350" s="7">
        <v>3340</v>
      </c>
      <c r="K350" s="7">
        <v>404</v>
      </c>
      <c r="L350" s="7">
        <v>630</v>
      </c>
      <c r="M350" s="7">
        <v>86</v>
      </c>
      <c r="N350" s="7">
        <v>100</v>
      </c>
    </row>
    <row r="351" spans="1:24" x14ac:dyDescent="0.2">
      <c r="A351" s="116" t="s">
        <v>224</v>
      </c>
      <c r="B351" s="6" t="s">
        <v>16</v>
      </c>
      <c r="C351" s="13">
        <v>0.84454743729552895</v>
      </c>
      <c r="D351" s="13">
        <v>0.62561307901907359</v>
      </c>
      <c r="E351" s="13">
        <v>0.73815789473684212</v>
      </c>
      <c r="F351" s="13">
        <v>0.90812365204888568</v>
      </c>
      <c r="G351" s="13">
        <v>0.89931833674164963</v>
      </c>
      <c r="H351" s="13">
        <v>0.84914675767918091</v>
      </c>
      <c r="I351" s="7">
        <v>15489</v>
      </c>
      <c r="J351" s="7">
        <v>18340</v>
      </c>
      <c r="K351" s="7">
        <v>2296</v>
      </c>
      <c r="L351" s="7">
        <v>3670</v>
      </c>
      <c r="M351" s="7">
        <v>561</v>
      </c>
      <c r="N351" s="7">
        <v>760</v>
      </c>
    </row>
    <row r="352" spans="1:24" x14ac:dyDescent="0.2">
      <c r="A352" s="116" t="s">
        <v>207</v>
      </c>
      <c r="B352" s="6" t="s">
        <v>17</v>
      </c>
      <c r="C352" s="13">
        <v>1</v>
      </c>
      <c r="D352" s="13">
        <v>1</v>
      </c>
      <c r="E352" s="13" t="s">
        <v>313</v>
      </c>
      <c r="F352" s="13">
        <v>1</v>
      </c>
      <c r="G352" s="13">
        <v>1</v>
      </c>
      <c r="H352" s="13">
        <v>1</v>
      </c>
      <c r="I352" s="7">
        <v>3865</v>
      </c>
      <c r="J352" s="7">
        <v>3720</v>
      </c>
      <c r="K352" s="7">
        <v>2579</v>
      </c>
      <c r="L352" s="7">
        <v>2540</v>
      </c>
      <c r="M352" s="7"/>
      <c r="N352" s="7"/>
    </row>
    <row r="353" spans="1:17" x14ac:dyDescent="0.2">
      <c r="A353" s="116" t="s">
        <v>207</v>
      </c>
      <c r="B353" s="6" t="s">
        <v>18</v>
      </c>
      <c r="C353" s="13">
        <v>1</v>
      </c>
      <c r="D353" s="13">
        <v>0.80380228136882126</v>
      </c>
      <c r="E353" s="13">
        <v>1</v>
      </c>
      <c r="F353" s="13">
        <v>1</v>
      </c>
      <c r="G353" s="13">
        <v>1</v>
      </c>
      <c r="H353" s="13">
        <v>1</v>
      </c>
      <c r="I353" s="7">
        <v>8643</v>
      </c>
      <c r="J353" s="7">
        <v>8020</v>
      </c>
      <c r="K353" s="7">
        <v>2114</v>
      </c>
      <c r="L353" s="7">
        <v>2630</v>
      </c>
      <c r="M353" s="7">
        <v>157</v>
      </c>
      <c r="N353" s="7">
        <v>155</v>
      </c>
    </row>
    <row r="354" spans="1:17" x14ac:dyDescent="0.2">
      <c r="A354" s="116" t="s">
        <v>207</v>
      </c>
      <c r="B354" s="6" t="s">
        <v>19</v>
      </c>
      <c r="C354" s="13">
        <v>0.84112116991643449</v>
      </c>
      <c r="D354" s="13">
        <v>0.81483516483516483</v>
      </c>
      <c r="E354" s="13">
        <v>0.48067226890756304</v>
      </c>
      <c r="F354" s="13">
        <v>0.88422636965683321</v>
      </c>
      <c r="G354" s="13">
        <v>0.85724719101123592</v>
      </c>
      <c r="H354" s="13">
        <v>0.85670177987649831</v>
      </c>
      <c r="I354" s="7">
        <v>24157</v>
      </c>
      <c r="J354" s="7">
        <v>28720</v>
      </c>
      <c r="K354" s="7">
        <v>8898</v>
      </c>
      <c r="L354" s="7">
        <v>10920</v>
      </c>
      <c r="M354" s="7">
        <v>572</v>
      </c>
      <c r="N354" s="7">
        <v>1190</v>
      </c>
    </row>
    <row r="355" spans="1:17" x14ac:dyDescent="0.2">
      <c r="A355" s="116" t="s">
        <v>208</v>
      </c>
      <c r="B355" s="6" t="s">
        <v>20</v>
      </c>
      <c r="C355" s="13">
        <v>0.86606498194945847</v>
      </c>
      <c r="D355" s="13">
        <v>0.79052631578947363</v>
      </c>
      <c r="E355" s="13">
        <v>0.70526315789473681</v>
      </c>
      <c r="F355" s="13">
        <v>0.91652173913043478</v>
      </c>
      <c r="G355" s="13">
        <v>0.9054945054945055</v>
      </c>
      <c r="H355" s="13">
        <v>0.87177570093457946</v>
      </c>
      <c r="I355" s="7">
        <v>2399</v>
      </c>
      <c r="J355" s="7">
        <v>2770</v>
      </c>
      <c r="K355" s="7">
        <v>751</v>
      </c>
      <c r="L355" s="7">
        <v>950</v>
      </c>
      <c r="M355" s="7">
        <v>67</v>
      </c>
      <c r="N355" s="7">
        <v>95</v>
      </c>
    </row>
    <row r="356" spans="1:17" x14ac:dyDescent="0.2">
      <c r="A356" s="116" t="s">
        <v>206</v>
      </c>
      <c r="B356" s="6" t="s">
        <v>21</v>
      </c>
      <c r="C356" s="13">
        <v>0.98223388305847081</v>
      </c>
      <c r="D356" s="13">
        <v>0.75367316341829083</v>
      </c>
      <c r="E356" s="13">
        <v>0.96134663341645887</v>
      </c>
      <c r="F356" s="13">
        <v>1</v>
      </c>
      <c r="G356" s="13">
        <v>1</v>
      </c>
      <c r="H356" s="13">
        <v>0.98455984448764233</v>
      </c>
      <c r="I356" s="7">
        <v>39309</v>
      </c>
      <c r="J356" s="7">
        <v>40020</v>
      </c>
      <c r="K356" s="7">
        <v>5027</v>
      </c>
      <c r="L356" s="7">
        <v>6670</v>
      </c>
      <c r="M356" s="7">
        <v>3855</v>
      </c>
      <c r="N356" s="7">
        <v>4010</v>
      </c>
    </row>
    <row r="357" spans="1:17" x14ac:dyDescent="0.2">
      <c r="A357" s="116" t="s">
        <v>224</v>
      </c>
      <c r="B357" s="6" t="s">
        <v>22</v>
      </c>
      <c r="C357" s="13">
        <v>0.87637362637362637</v>
      </c>
      <c r="D357" s="13">
        <v>0.77</v>
      </c>
      <c r="E357" s="13">
        <v>0.64</v>
      </c>
      <c r="F357" s="13">
        <v>0.91111111111111109</v>
      </c>
      <c r="G357" s="13">
        <v>0.9063380281690141</v>
      </c>
      <c r="H357" s="13">
        <v>0.87966573816155991</v>
      </c>
      <c r="I357" s="7">
        <v>1595</v>
      </c>
      <c r="J357" s="7">
        <v>1820</v>
      </c>
      <c r="K357" s="7">
        <v>308</v>
      </c>
      <c r="L357" s="7">
        <v>400</v>
      </c>
      <c r="M357" s="7">
        <v>16</v>
      </c>
      <c r="N357" s="7">
        <v>25</v>
      </c>
    </row>
    <row r="358" spans="1:17" x14ac:dyDescent="0.2">
      <c r="A358" s="116" t="s">
        <v>208</v>
      </c>
      <c r="B358" s="6" t="s">
        <v>23</v>
      </c>
      <c r="C358" s="13">
        <v>1</v>
      </c>
      <c r="D358" s="13">
        <v>1</v>
      </c>
      <c r="E358" s="13">
        <v>1</v>
      </c>
      <c r="F358" s="13">
        <v>1</v>
      </c>
      <c r="G358" s="13">
        <v>1</v>
      </c>
      <c r="H358" s="13">
        <v>1</v>
      </c>
      <c r="I358" s="7">
        <v>5501</v>
      </c>
      <c r="J358" s="7">
        <v>4320</v>
      </c>
      <c r="K358" s="7">
        <v>2337</v>
      </c>
      <c r="L358" s="7">
        <v>1960</v>
      </c>
      <c r="M358" s="7">
        <v>211</v>
      </c>
      <c r="N358" s="7">
        <v>200</v>
      </c>
    </row>
    <row r="359" spans="1:17" x14ac:dyDescent="0.2">
      <c r="A359" s="116"/>
      <c r="B359" s="8" t="s">
        <v>2</v>
      </c>
      <c r="C359" s="9">
        <v>0.93266653592207627</v>
      </c>
      <c r="D359" s="9">
        <v>0.80796178343949043</v>
      </c>
      <c r="E359" s="9">
        <v>0.88999481596682217</v>
      </c>
      <c r="F359" s="9">
        <v>0.99409025881128887</v>
      </c>
      <c r="G359" s="9">
        <v>0.98047115210707181</v>
      </c>
      <c r="H359" s="9">
        <v>0.93712387863034963</v>
      </c>
      <c r="I359" s="10">
        <v>285340</v>
      </c>
      <c r="J359" s="10">
        <v>305940</v>
      </c>
      <c r="K359" s="10">
        <v>68499</v>
      </c>
      <c r="L359" s="10">
        <v>84780</v>
      </c>
      <c r="M359" s="10">
        <v>25752</v>
      </c>
      <c r="N359" s="10">
        <v>28935</v>
      </c>
    </row>
    <row r="360" spans="1:17" x14ac:dyDescent="0.2">
      <c r="A360" s="116"/>
      <c r="B360" s="110" t="s">
        <v>206</v>
      </c>
      <c r="C360" s="113">
        <v>0.94464092084410711</v>
      </c>
      <c r="D360" s="113">
        <v>0.78848148148148145</v>
      </c>
      <c r="E360" s="113">
        <v>0.92169338677354706</v>
      </c>
      <c r="F360" s="113">
        <v>1</v>
      </c>
      <c r="G360" s="113">
        <v>0.99003121972225216</v>
      </c>
      <c r="H360" s="113">
        <v>0.94922445711998404</v>
      </c>
      <c r="I360" s="112">
        <v>113253</v>
      </c>
      <c r="J360" s="112">
        <v>119890</v>
      </c>
      <c r="K360" s="112">
        <v>21289</v>
      </c>
      <c r="L360" s="112">
        <v>27000</v>
      </c>
      <c r="M360" s="112">
        <v>18397</v>
      </c>
      <c r="N360" s="112">
        <v>19960</v>
      </c>
    </row>
    <row r="361" spans="1:17" x14ac:dyDescent="0.2">
      <c r="A361" s="116"/>
      <c r="B361" s="110" t="s">
        <v>207</v>
      </c>
      <c r="C361" s="113">
        <v>0.93765729377038998</v>
      </c>
      <c r="D361" s="113">
        <v>0.87732493516117083</v>
      </c>
      <c r="E361" s="113">
        <v>0.67358024691358021</v>
      </c>
      <c r="F361" s="113">
        <v>0.99884033375760151</v>
      </c>
      <c r="G361" s="113">
        <v>0.98121990369181378</v>
      </c>
      <c r="H361" s="113">
        <v>0.94623466196166495</v>
      </c>
      <c r="I361" s="112">
        <v>60357</v>
      </c>
      <c r="J361" s="112">
        <v>64370</v>
      </c>
      <c r="K361" s="112">
        <v>23679</v>
      </c>
      <c r="L361" s="112">
        <v>26990</v>
      </c>
      <c r="M361" s="112">
        <v>1364</v>
      </c>
      <c r="N361" s="112">
        <v>2025</v>
      </c>
    </row>
    <row r="362" spans="1:17" x14ac:dyDescent="0.2">
      <c r="A362" s="116"/>
      <c r="B362" s="110" t="s">
        <v>208</v>
      </c>
      <c r="C362" s="113">
        <v>0.97911991584852731</v>
      </c>
      <c r="D362" s="113">
        <v>0.78456082924168036</v>
      </c>
      <c r="E362" s="113">
        <v>0.87616875712656783</v>
      </c>
      <c r="F362" s="113">
        <v>1</v>
      </c>
      <c r="G362" s="113">
        <v>1</v>
      </c>
      <c r="H362" s="113">
        <v>0.98769347640300065</v>
      </c>
      <c r="I362" s="112">
        <v>55849</v>
      </c>
      <c r="J362" s="112">
        <v>57040</v>
      </c>
      <c r="K362" s="112">
        <v>14381</v>
      </c>
      <c r="L362" s="112">
        <v>18330</v>
      </c>
      <c r="M362" s="112">
        <v>3842</v>
      </c>
      <c r="N362" s="112">
        <v>4385</v>
      </c>
    </row>
    <row r="363" spans="1:17" x14ac:dyDescent="0.2">
      <c r="A363" s="116"/>
      <c r="B363" s="110" t="s">
        <v>224</v>
      </c>
      <c r="C363" s="113">
        <v>0.86449566831683167</v>
      </c>
      <c r="D363" s="113">
        <v>0.7343499197431782</v>
      </c>
      <c r="E363" s="113">
        <v>0.83781676413255357</v>
      </c>
      <c r="F363" s="113">
        <v>0.89855890355739187</v>
      </c>
      <c r="G363" s="113">
        <v>0.89557301648141052</v>
      </c>
      <c r="H363" s="113">
        <v>0.86559806685461138</v>
      </c>
      <c r="I363" s="112">
        <v>55881</v>
      </c>
      <c r="J363" s="112">
        <v>64640</v>
      </c>
      <c r="K363" s="112">
        <v>9150</v>
      </c>
      <c r="L363" s="112">
        <v>12460</v>
      </c>
      <c r="M363" s="112">
        <v>2149</v>
      </c>
      <c r="N363" s="112">
        <v>2565</v>
      </c>
    </row>
    <row r="364" spans="1:17" x14ac:dyDescent="0.2">
      <c r="A364" s="116"/>
    </row>
    <row r="365" spans="1:17" x14ac:dyDescent="0.2">
      <c r="A365" s="116"/>
    </row>
    <row r="366" spans="1:17" ht="14.25" x14ac:dyDescent="0.2">
      <c r="A366" s="116"/>
      <c r="B366" s="5" t="s">
        <v>187</v>
      </c>
    </row>
    <row r="367" spans="1:17" x14ac:dyDescent="0.2">
      <c r="A367" s="116"/>
      <c r="B367" s="14"/>
    </row>
    <row r="368" spans="1:17" x14ac:dyDescent="0.2">
      <c r="A368" s="116"/>
      <c r="B368" s="3"/>
      <c r="C368" s="12" t="s">
        <v>27</v>
      </c>
      <c r="D368" s="12"/>
      <c r="E368" s="12"/>
      <c r="F368" s="12"/>
      <c r="G368" s="12"/>
      <c r="H368" s="12"/>
      <c r="I368" s="11" t="s">
        <v>24</v>
      </c>
      <c r="J368" s="11"/>
      <c r="K368" s="11"/>
      <c r="L368" s="11" t="s">
        <v>0</v>
      </c>
      <c r="M368" s="11"/>
      <c r="N368" s="11"/>
      <c r="O368" s="11" t="s">
        <v>1</v>
      </c>
      <c r="P368" s="11"/>
      <c r="Q368" s="11"/>
    </row>
    <row r="369" spans="1:24" s="132" customFormat="1" ht="48" x14ac:dyDescent="0.2">
      <c r="A369" s="130"/>
      <c r="B369" s="129" t="s">
        <v>42</v>
      </c>
      <c r="C369" s="129" t="s">
        <v>24</v>
      </c>
      <c r="D369" s="129" t="s">
        <v>0</v>
      </c>
      <c r="E369" s="129" t="s">
        <v>1</v>
      </c>
      <c r="F369" s="129" t="s">
        <v>34</v>
      </c>
      <c r="G369" s="129" t="s">
        <v>186</v>
      </c>
      <c r="H369" s="129" t="s">
        <v>221</v>
      </c>
      <c r="I369" s="129" t="s">
        <v>45</v>
      </c>
      <c r="J369" s="129" t="s">
        <v>46</v>
      </c>
      <c r="K369" s="129" t="s">
        <v>47</v>
      </c>
      <c r="L369" s="129" t="s">
        <v>45</v>
      </c>
      <c r="M369" s="129" t="s">
        <v>46</v>
      </c>
      <c r="N369" s="129" t="s">
        <v>47</v>
      </c>
      <c r="O369" s="129" t="s">
        <v>45</v>
      </c>
      <c r="P369" s="129" t="s">
        <v>46</v>
      </c>
      <c r="Q369" s="129" t="s">
        <v>47</v>
      </c>
      <c r="R369" s="140"/>
      <c r="S369" s="140"/>
      <c r="T369" s="140"/>
      <c r="U369" s="140"/>
      <c r="V369" s="140"/>
      <c r="W369" s="140"/>
      <c r="X369" s="140"/>
    </row>
    <row r="370" spans="1:24" x14ac:dyDescent="0.2">
      <c r="A370" s="116" t="s">
        <v>206</v>
      </c>
      <c r="B370" s="6" t="s">
        <v>4</v>
      </c>
      <c r="C370" s="13">
        <v>0.62076822916666663</v>
      </c>
      <c r="D370" s="13">
        <v>0.48709677419354841</v>
      </c>
      <c r="E370" s="13">
        <v>0.32995951417004049</v>
      </c>
      <c r="F370" s="13">
        <v>0.70238095238095233</v>
      </c>
      <c r="G370" s="13">
        <v>0.63577118030412749</v>
      </c>
      <c r="H370" s="13">
        <v>0.67649340574088446</v>
      </c>
      <c r="I370" s="7">
        <v>3072</v>
      </c>
      <c r="J370" s="7">
        <v>1907</v>
      </c>
      <c r="K370" s="7">
        <v>5302</v>
      </c>
      <c r="L370" s="7">
        <v>310</v>
      </c>
      <c r="M370" s="7">
        <v>151</v>
      </c>
      <c r="N370" s="7">
        <v>709</v>
      </c>
      <c r="O370" s="7">
        <v>494</v>
      </c>
      <c r="P370" s="7">
        <v>163</v>
      </c>
      <c r="Q370" s="7">
        <v>1663</v>
      </c>
      <c r="U370" s="27"/>
    </row>
    <row r="371" spans="1:24" x14ac:dyDescent="0.2">
      <c r="A371" s="116" t="s">
        <v>207</v>
      </c>
      <c r="B371" s="6" t="s">
        <v>5</v>
      </c>
      <c r="C371" s="13">
        <v>0.50691443388072599</v>
      </c>
      <c r="D371" s="13">
        <v>0.3431483578708947</v>
      </c>
      <c r="E371" s="13">
        <v>0.3611111111111111</v>
      </c>
      <c r="F371" s="13">
        <v>0.62104488594554819</v>
      </c>
      <c r="G371" s="13">
        <v>0.60796645702306085</v>
      </c>
      <c r="H371" s="13">
        <v>0.5115967885816235</v>
      </c>
      <c r="I371" s="7">
        <v>2314</v>
      </c>
      <c r="J371" s="7">
        <v>1173</v>
      </c>
      <c r="K371" s="7">
        <v>5644</v>
      </c>
      <c r="L371" s="7">
        <v>883</v>
      </c>
      <c r="M371" s="7">
        <v>303</v>
      </c>
      <c r="N371" s="7">
        <v>3286</v>
      </c>
      <c r="O371" s="7">
        <v>72</v>
      </c>
      <c r="P371" s="7">
        <v>26</v>
      </c>
      <c r="Q371" s="7">
        <v>311</v>
      </c>
      <c r="U371" s="27"/>
    </row>
    <row r="372" spans="1:24" x14ac:dyDescent="0.2">
      <c r="A372" s="116" t="s">
        <v>224</v>
      </c>
      <c r="B372" s="6" t="s">
        <v>6</v>
      </c>
      <c r="C372" s="13">
        <v>0.66149010907746353</v>
      </c>
      <c r="D372" s="13">
        <v>0.5006119951040392</v>
      </c>
      <c r="E372" s="13">
        <v>0.39080459770114945</v>
      </c>
      <c r="F372" s="13">
        <v>0.70815054259986143</v>
      </c>
      <c r="G372" s="13">
        <v>0.6901132404181185</v>
      </c>
      <c r="H372" s="13">
        <v>0.67521367521367526</v>
      </c>
      <c r="I372" s="7">
        <v>5409</v>
      </c>
      <c r="J372" s="7">
        <v>3578</v>
      </c>
      <c r="K372" s="7">
        <v>8147</v>
      </c>
      <c r="L372" s="7">
        <v>817</v>
      </c>
      <c r="M372" s="7">
        <v>409</v>
      </c>
      <c r="N372" s="7">
        <v>1922</v>
      </c>
      <c r="O372" s="7">
        <v>261</v>
      </c>
      <c r="P372" s="7">
        <v>102</v>
      </c>
      <c r="Q372" s="7">
        <v>982</v>
      </c>
      <c r="U372" s="27"/>
    </row>
    <row r="373" spans="1:24" x14ac:dyDescent="0.2">
      <c r="A373" s="116" t="s">
        <v>208</v>
      </c>
      <c r="B373" s="6" t="s">
        <v>7</v>
      </c>
      <c r="C373" s="13">
        <v>0.72187592757494801</v>
      </c>
      <c r="D373" s="13">
        <v>0.53153153153153154</v>
      </c>
      <c r="E373" s="13">
        <v>0.43508771929824563</v>
      </c>
      <c r="F373" s="13">
        <v>0.7848484848484848</v>
      </c>
      <c r="G373" s="13">
        <v>0.75076923076923074</v>
      </c>
      <c r="H373" s="13">
        <v>0.74837872892347601</v>
      </c>
      <c r="I373" s="7">
        <v>3369</v>
      </c>
      <c r="J373" s="7">
        <v>2432</v>
      </c>
      <c r="K373" s="7">
        <v>3780</v>
      </c>
      <c r="L373" s="7">
        <v>444</v>
      </c>
      <c r="M373" s="7">
        <v>236</v>
      </c>
      <c r="N373" s="7">
        <v>908</v>
      </c>
      <c r="O373" s="7">
        <v>285</v>
      </c>
      <c r="P373" s="7">
        <v>124</v>
      </c>
      <c r="Q373" s="7">
        <v>783</v>
      </c>
      <c r="U373" s="27"/>
    </row>
    <row r="374" spans="1:24" x14ac:dyDescent="0.2">
      <c r="A374" s="116" t="s">
        <v>206</v>
      </c>
      <c r="B374" s="6" t="s">
        <v>8</v>
      </c>
      <c r="C374" s="13">
        <v>0.46345919610231423</v>
      </c>
      <c r="D374" s="13">
        <v>0.32129277566539927</v>
      </c>
      <c r="E374" s="13">
        <v>0.30564784053156147</v>
      </c>
      <c r="F374" s="13">
        <v>0.62684677078936257</v>
      </c>
      <c r="G374" s="13">
        <v>0.50206504904491478</v>
      </c>
      <c r="H374" s="13">
        <v>0.53288512130955856</v>
      </c>
      <c r="I374" s="7">
        <v>4926</v>
      </c>
      <c r="J374" s="7">
        <v>2283</v>
      </c>
      <c r="K374" s="7">
        <v>12942</v>
      </c>
      <c r="L374" s="7">
        <v>1052</v>
      </c>
      <c r="M374" s="7">
        <v>338</v>
      </c>
      <c r="N374" s="7">
        <v>3295</v>
      </c>
      <c r="O374" s="7">
        <v>1505</v>
      </c>
      <c r="P374" s="7">
        <v>460</v>
      </c>
      <c r="Q374" s="7">
        <v>5590</v>
      </c>
      <c r="U374" s="27"/>
    </row>
    <row r="375" spans="1:24" x14ac:dyDescent="0.2">
      <c r="A375" s="116" t="s">
        <v>208</v>
      </c>
      <c r="B375" s="6" t="s">
        <v>9</v>
      </c>
      <c r="C375" s="13">
        <v>0.61566390041493779</v>
      </c>
      <c r="D375" s="13">
        <v>0.42703533026113671</v>
      </c>
      <c r="E375" s="13">
        <v>0.27522935779816515</v>
      </c>
      <c r="F375" s="13">
        <v>0.75256849315068497</v>
      </c>
      <c r="G375" s="13">
        <v>0.71182458888018796</v>
      </c>
      <c r="H375" s="13">
        <v>0.63606377130291369</v>
      </c>
      <c r="I375" s="7">
        <v>1928</v>
      </c>
      <c r="J375" s="7">
        <v>1187</v>
      </c>
      <c r="K375" s="7">
        <v>2908</v>
      </c>
      <c r="L375" s="7">
        <v>651</v>
      </c>
      <c r="M375" s="7">
        <v>278</v>
      </c>
      <c r="N375" s="7">
        <v>1581</v>
      </c>
      <c r="O375" s="7">
        <v>109</v>
      </c>
      <c r="P375" s="7">
        <v>30</v>
      </c>
      <c r="Q375" s="7">
        <v>403</v>
      </c>
      <c r="U375" s="27"/>
    </row>
    <row r="376" spans="1:24" x14ac:dyDescent="0.2">
      <c r="A376" s="116" t="s">
        <v>208</v>
      </c>
      <c r="B376" s="6" t="s">
        <v>10</v>
      </c>
      <c r="C376" s="13">
        <v>0.63390928725701945</v>
      </c>
      <c r="D376" s="13">
        <v>0.46952595936794583</v>
      </c>
      <c r="E376" s="13">
        <v>0.47252747252747251</v>
      </c>
      <c r="F376" s="13">
        <v>0.71719641401792988</v>
      </c>
      <c r="G376" s="13">
        <v>0.68559261887863732</v>
      </c>
      <c r="H376" s="13">
        <v>0.65149700598802396</v>
      </c>
      <c r="I376" s="7">
        <v>1852</v>
      </c>
      <c r="J376" s="7">
        <v>1174</v>
      </c>
      <c r="K376" s="7">
        <v>2580</v>
      </c>
      <c r="L376" s="7">
        <v>443</v>
      </c>
      <c r="M376" s="7">
        <v>208</v>
      </c>
      <c r="N376" s="7">
        <v>923</v>
      </c>
      <c r="O376" s="7">
        <v>182</v>
      </c>
      <c r="P376" s="7">
        <v>86</v>
      </c>
      <c r="Q376" s="7">
        <v>465</v>
      </c>
      <c r="U376" s="27"/>
    </row>
    <row r="377" spans="1:24" x14ac:dyDescent="0.2">
      <c r="A377" s="116" t="s">
        <v>207</v>
      </c>
      <c r="B377" s="6" t="s">
        <v>11</v>
      </c>
      <c r="C377" s="13">
        <v>0.49143835616438358</v>
      </c>
      <c r="D377" s="13">
        <v>0.35</v>
      </c>
      <c r="E377" s="13">
        <v>0.4</v>
      </c>
      <c r="F377" s="13">
        <v>0.63121783876500859</v>
      </c>
      <c r="G377" s="13">
        <v>0.62171052631578949</v>
      </c>
      <c r="H377" s="13">
        <v>0.49343832020997375</v>
      </c>
      <c r="I377" s="7">
        <v>1168</v>
      </c>
      <c r="J377" s="7">
        <v>574</v>
      </c>
      <c r="K377" s="7">
        <v>2780</v>
      </c>
      <c r="L377" s="7">
        <v>560</v>
      </c>
      <c r="M377" s="7">
        <v>196</v>
      </c>
      <c r="N377" s="7">
        <v>1845</v>
      </c>
      <c r="O377" s="7">
        <v>25</v>
      </c>
      <c r="P377" s="7">
        <v>10</v>
      </c>
      <c r="Q377" s="7">
        <v>89</v>
      </c>
      <c r="U377" s="27"/>
    </row>
    <row r="378" spans="1:24" x14ac:dyDescent="0.2">
      <c r="A378" s="116" t="s">
        <v>208</v>
      </c>
      <c r="B378" s="6" t="s">
        <v>12</v>
      </c>
      <c r="C378" s="13">
        <v>0.64249291784702545</v>
      </c>
      <c r="D378" s="13">
        <v>0.49357326478149099</v>
      </c>
      <c r="E378" s="13">
        <v>0.41538461538461541</v>
      </c>
      <c r="F378" s="13">
        <v>0.69794050343249425</v>
      </c>
      <c r="G378" s="13">
        <v>0.68459302325581395</v>
      </c>
      <c r="H378" s="13">
        <v>0.65117647058823525</v>
      </c>
      <c r="I378" s="7">
        <v>1765</v>
      </c>
      <c r="J378" s="7">
        <v>1134</v>
      </c>
      <c r="K378" s="7">
        <v>3133</v>
      </c>
      <c r="L378" s="7">
        <v>389</v>
      </c>
      <c r="M378" s="7">
        <v>192</v>
      </c>
      <c r="N378" s="7">
        <v>934</v>
      </c>
      <c r="O378" s="7">
        <v>65</v>
      </c>
      <c r="P378" s="7">
        <v>27</v>
      </c>
      <c r="Q378" s="7">
        <v>227</v>
      </c>
      <c r="U378" s="27"/>
    </row>
    <row r="379" spans="1:24" x14ac:dyDescent="0.2">
      <c r="A379" s="116" t="s">
        <v>224</v>
      </c>
      <c r="B379" s="6" t="s">
        <v>13</v>
      </c>
      <c r="C379" s="13">
        <v>0.62731997030438014</v>
      </c>
      <c r="D379" s="13">
        <v>0.44090909090909092</v>
      </c>
      <c r="E379" s="13" t="e">
        <v>#DIV/0!</v>
      </c>
      <c r="F379" s="13">
        <v>0.66370896184560779</v>
      </c>
      <c r="G379" s="13">
        <v>0.66370896184560779</v>
      </c>
      <c r="H379" s="13">
        <v>0.62731997030438014</v>
      </c>
      <c r="I379" s="7">
        <v>1347</v>
      </c>
      <c r="J379" s="7">
        <v>845</v>
      </c>
      <c r="K379" s="7">
        <v>2053</v>
      </c>
      <c r="L379" s="7">
        <v>220</v>
      </c>
      <c r="M379" s="7">
        <v>97</v>
      </c>
      <c r="N379" s="7">
        <v>562</v>
      </c>
      <c r="O379" s="7">
        <v>0</v>
      </c>
      <c r="P379" s="7">
        <v>0</v>
      </c>
      <c r="Q379" s="7">
        <v>0</v>
      </c>
      <c r="U379" s="27"/>
    </row>
    <row r="380" spans="1:24" x14ac:dyDescent="0.2">
      <c r="A380" s="116" t="s">
        <v>206</v>
      </c>
      <c r="B380" s="6" t="s">
        <v>14</v>
      </c>
      <c r="C380" s="13">
        <v>0.45356371490280778</v>
      </c>
      <c r="D380" s="13">
        <v>0.28678678678678676</v>
      </c>
      <c r="E380" s="13">
        <v>0.3235294117647059</v>
      </c>
      <c r="F380" s="13">
        <v>0.6211901306240929</v>
      </c>
      <c r="G380" s="13">
        <v>0.60719225449515901</v>
      </c>
      <c r="H380" s="13">
        <v>0.45682656826568263</v>
      </c>
      <c r="I380" s="7">
        <v>1389</v>
      </c>
      <c r="J380" s="7">
        <v>630</v>
      </c>
      <c r="K380" s="7">
        <v>4323</v>
      </c>
      <c r="L380" s="7">
        <v>666</v>
      </c>
      <c r="M380" s="7">
        <v>191</v>
      </c>
      <c r="N380" s="7">
        <v>2954</v>
      </c>
      <c r="O380" s="7">
        <v>34</v>
      </c>
      <c r="P380" s="7">
        <v>11</v>
      </c>
      <c r="Q380" s="7">
        <v>135</v>
      </c>
      <c r="U380" s="27"/>
    </row>
    <row r="381" spans="1:24" x14ac:dyDescent="0.2">
      <c r="A381" s="116" t="s">
        <v>224</v>
      </c>
      <c r="B381" s="6" t="s">
        <v>15</v>
      </c>
      <c r="C381" s="13">
        <v>0.66771159874608155</v>
      </c>
      <c r="D381" s="13">
        <v>0.36507936507936506</v>
      </c>
      <c r="E381" s="13">
        <v>0.26315789473684209</v>
      </c>
      <c r="F381" s="13">
        <v>0.71582733812949639</v>
      </c>
      <c r="G381" s="13">
        <v>0.7008695652173913</v>
      </c>
      <c r="H381" s="13">
        <v>0.68012924071082392</v>
      </c>
      <c r="I381" s="7">
        <v>638</v>
      </c>
      <c r="J381" s="7">
        <v>426</v>
      </c>
      <c r="K381" s="7">
        <v>897</v>
      </c>
      <c r="L381" s="7">
        <v>63</v>
      </c>
      <c r="M381" s="7">
        <v>23</v>
      </c>
      <c r="N381" s="7">
        <v>172</v>
      </c>
      <c r="O381" s="7">
        <v>19</v>
      </c>
      <c r="P381" s="7">
        <v>5</v>
      </c>
      <c r="Q381" s="7">
        <v>68</v>
      </c>
      <c r="U381" s="27"/>
    </row>
    <row r="382" spans="1:24" x14ac:dyDescent="0.2">
      <c r="A382" s="116" t="s">
        <v>224</v>
      </c>
      <c r="B382" s="6" t="s">
        <v>16</v>
      </c>
      <c r="C382" s="13">
        <v>0.69954954954954951</v>
      </c>
      <c r="D382" s="13">
        <v>0.55063291139240511</v>
      </c>
      <c r="E382" s="13">
        <v>0.49230769230769234</v>
      </c>
      <c r="F382" s="13">
        <v>0.73246329526916798</v>
      </c>
      <c r="G382" s="13">
        <v>0.72426470588235292</v>
      </c>
      <c r="H382" s="13">
        <v>0.70580046403712293</v>
      </c>
      <c r="I382" s="7">
        <v>2220</v>
      </c>
      <c r="J382" s="7">
        <v>1553</v>
      </c>
      <c r="K382" s="7">
        <v>2564</v>
      </c>
      <c r="L382" s="7">
        <v>316</v>
      </c>
      <c r="M382" s="7">
        <v>174</v>
      </c>
      <c r="N382" s="7">
        <v>602</v>
      </c>
      <c r="O382" s="7">
        <v>65</v>
      </c>
      <c r="P382" s="7">
        <v>32</v>
      </c>
      <c r="Q382" s="7">
        <v>144</v>
      </c>
      <c r="U382" s="27"/>
    </row>
    <row r="383" spans="1:24" x14ac:dyDescent="0.2">
      <c r="A383" s="116" t="s">
        <v>207</v>
      </c>
      <c r="B383" s="6" t="s">
        <v>17</v>
      </c>
      <c r="C383" s="13">
        <v>0.48736462093862815</v>
      </c>
      <c r="D383" s="13">
        <v>0.34818941504178275</v>
      </c>
      <c r="E383" s="13" t="e">
        <v>#DIV/0!</v>
      </c>
      <c r="F383" s="13">
        <v>0.74358974358974361</v>
      </c>
      <c r="G383" s="13">
        <v>0.74358974358974361</v>
      </c>
      <c r="H383" s="13">
        <v>0.48736462093862815</v>
      </c>
      <c r="I383" s="7">
        <v>554</v>
      </c>
      <c r="J383" s="7">
        <v>270</v>
      </c>
      <c r="K383" s="7">
        <v>1261</v>
      </c>
      <c r="L383" s="7">
        <v>359</v>
      </c>
      <c r="M383" s="7">
        <v>125</v>
      </c>
      <c r="N383" s="7">
        <v>1097</v>
      </c>
      <c r="O383" s="7">
        <v>0</v>
      </c>
      <c r="P383" s="7">
        <v>0</v>
      </c>
      <c r="Q383" s="7">
        <v>0</v>
      </c>
      <c r="U383" s="27"/>
    </row>
    <row r="384" spans="1:24" x14ac:dyDescent="0.2">
      <c r="A384" s="116" t="s">
        <v>207</v>
      </c>
      <c r="B384" s="6" t="s">
        <v>18</v>
      </c>
      <c r="C384" s="13">
        <v>0.56108897742363872</v>
      </c>
      <c r="D384" s="13">
        <v>0.36966824644549762</v>
      </c>
      <c r="E384" s="13">
        <v>0.44827586206896552</v>
      </c>
      <c r="F384" s="13">
        <v>0.64075829383886251</v>
      </c>
      <c r="G384" s="13">
        <v>0.63560885608856088</v>
      </c>
      <c r="H384" s="13">
        <v>0.56330399458361546</v>
      </c>
      <c r="I384" s="7">
        <v>1506</v>
      </c>
      <c r="J384" s="7">
        <v>845</v>
      </c>
      <c r="K384" s="7">
        <v>2834</v>
      </c>
      <c r="L384" s="7">
        <v>422</v>
      </c>
      <c r="M384" s="7">
        <v>156</v>
      </c>
      <c r="N384" s="7">
        <v>1236</v>
      </c>
      <c r="O384" s="7">
        <v>29</v>
      </c>
      <c r="P384" s="7">
        <v>13</v>
      </c>
      <c r="Q384" s="7">
        <v>81</v>
      </c>
      <c r="U384" s="27"/>
    </row>
    <row r="385" spans="1:24" x14ac:dyDescent="0.2">
      <c r="A385" s="116" t="s">
        <v>207</v>
      </c>
      <c r="B385" s="6" t="s">
        <v>19</v>
      </c>
      <c r="C385" s="13">
        <v>0.55424063116370814</v>
      </c>
      <c r="D385" s="13">
        <v>0.35422106179286333</v>
      </c>
      <c r="E385" s="13">
        <v>0.47916666666666669</v>
      </c>
      <c r="F385" s="13">
        <v>0.66090425531914898</v>
      </c>
      <c r="G385" s="13">
        <v>0.65</v>
      </c>
      <c r="H385" s="13">
        <v>0.55741556534508074</v>
      </c>
      <c r="I385" s="7">
        <v>3549</v>
      </c>
      <c r="J385" s="7">
        <v>1967</v>
      </c>
      <c r="K385" s="7">
        <v>7140</v>
      </c>
      <c r="L385" s="7">
        <v>1149</v>
      </c>
      <c r="M385" s="7">
        <v>407</v>
      </c>
      <c r="N385" s="7">
        <v>3714</v>
      </c>
      <c r="O385" s="7">
        <v>144</v>
      </c>
      <c r="P385" s="7">
        <v>69</v>
      </c>
      <c r="Q385" s="7">
        <v>419</v>
      </c>
      <c r="U385" s="27"/>
    </row>
    <row r="386" spans="1:24" x14ac:dyDescent="0.2">
      <c r="A386" s="116" t="s">
        <v>208</v>
      </c>
      <c r="B386" s="6" t="s">
        <v>20</v>
      </c>
      <c r="C386" s="13">
        <v>0.67872340425531918</v>
      </c>
      <c r="D386" s="13">
        <v>0.51127819548872178</v>
      </c>
      <c r="E386" s="13">
        <v>0.58823529411764708</v>
      </c>
      <c r="F386" s="13">
        <v>0.75312500000000004</v>
      </c>
      <c r="G386" s="13">
        <v>0.74480712166172103</v>
      </c>
      <c r="H386" s="13">
        <v>0.68211920529801329</v>
      </c>
      <c r="I386" s="7">
        <v>470</v>
      </c>
      <c r="J386" s="7">
        <v>319</v>
      </c>
      <c r="K386" s="7">
        <v>612</v>
      </c>
      <c r="L386" s="7">
        <v>133</v>
      </c>
      <c r="M386" s="7">
        <v>68</v>
      </c>
      <c r="N386" s="7">
        <v>306</v>
      </c>
      <c r="O386" s="7">
        <v>17</v>
      </c>
      <c r="P386" s="7">
        <v>10</v>
      </c>
      <c r="Q386" s="7">
        <v>21</v>
      </c>
      <c r="U386" s="27"/>
    </row>
    <row r="387" spans="1:24" x14ac:dyDescent="0.2">
      <c r="A387" s="116" t="s">
        <v>206</v>
      </c>
      <c r="B387" s="6" t="s">
        <v>21</v>
      </c>
      <c r="C387" s="13">
        <v>0.62254591513616209</v>
      </c>
      <c r="D387" s="13">
        <v>0.51914241960183771</v>
      </c>
      <c r="E387" s="13">
        <v>0.38353413654618473</v>
      </c>
      <c r="F387" s="13">
        <v>0.67456776352481873</v>
      </c>
      <c r="G387" s="13">
        <v>0.63907933398628791</v>
      </c>
      <c r="H387" s="13">
        <v>0.65062514744043409</v>
      </c>
      <c r="I387" s="7">
        <v>4737</v>
      </c>
      <c r="J387" s="7">
        <v>2949</v>
      </c>
      <c r="K387" s="7">
        <v>7556</v>
      </c>
      <c r="L387" s="7">
        <v>653</v>
      </c>
      <c r="M387" s="7">
        <v>339</v>
      </c>
      <c r="N387" s="7">
        <v>1295</v>
      </c>
      <c r="O387" s="7">
        <v>498</v>
      </c>
      <c r="P387" s="7">
        <v>191</v>
      </c>
      <c r="Q387" s="7">
        <v>1421</v>
      </c>
      <c r="U387" s="27"/>
    </row>
    <row r="388" spans="1:24" x14ac:dyDescent="0.2">
      <c r="A388" s="116" t="s">
        <v>224</v>
      </c>
      <c r="B388" s="6" t="s">
        <v>22</v>
      </c>
      <c r="C388" s="13">
        <v>0.59466666666666668</v>
      </c>
      <c r="D388" s="13">
        <v>0.4925373134328358</v>
      </c>
      <c r="E388" s="13">
        <v>0.2857142857142857</v>
      </c>
      <c r="F388" s="13">
        <v>0.62458471760797341</v>
      </c>
      <c r="G388" s="13">
        <v>0.61688311688311692</v>
      </c>
      <c r="H388" s="13">
        <v>0.60054347826086951</v>
      </c>
      <c r="I388" s="7">
        <v>375</v>
      </c>
      <c r="J388" s="7">
        <v>223</v>
      </c>
      <c r="K388" s="7">
        <v>715</v>
      </c>
      <c r="L388" s="7">
        <v>67</v>
      </c>
      <c r="M388" s="7">
        <v>33</v>
      </c>
      <c r="N388" s="7">
        <v>156</v>
      </c>
      <c r="O388" s="7">
        <v>7</v>
      </c>
      <c r="P388" s="7">
        <v>2</v>
      </c>
      <c r="Q388" s="7">
        <v>30</v>
      </c>
      <c r="U388" s="27"/>
    </row>
    <row r="389" spans="1:24" x14ac:dyDescent="0.2">
      <c r="A389" s="116" t="s">
        <v>208</v>
      </c>
      <c r="B389" s="6" t="s">
        <v>23</v>
      </c>
      <c r="C389" s="13">
        <v>0.56603773584905659</v>
      </c>
      <c r="D389" s="13">
        <v>0.35443037974683544</v>
      </c>
      <c r="E389" s="13">
        <v>0.35897435897435898</v>
      </c>
      <c r="F389" s="13">
        <v>0.65920000000000001</v>
      </c>
      <c r="G389" s="13">
        <v>0.64156626506024095</v>
      </c>
      <c r="H389" s="13">
        <v>0.57540603248259858</v>
      </c>
      <c r="I389" s="7">
        <v>901</v>
      </c>
      <c r="J389" s="7">
        <v>510</v>
      </c>
      <c r="K389" s="7">
        <v>2039</v>
      </c>
      <c r="L389" s="7">
        <v>237</v>
      </c>
      <c r="M389" s="7">
        <v>84</v>
      </c>
      <c r="N389" s="7">
        <v>923</v>
      </c>
      <c r="O389" s="7">
        <v>39</v>
      </c>
      <c r="P389" s="7">
        <v>14</v>
      </c>
      <c r="Q389" s="7">
        <v>170</v>
      </c>
      <c r="U389" s="27"/>
    </row>
    <row r="390" spans="1:24" x14ac:dyDescent="0.2">
      <c r="A390" s="116"/>
      <c r="B390" s="8" t="s">
        <v>2</v>
      </c>
      <c r="C390" s="9">
        <v>0.59736944974591277</v>
      </c>
      <c r="D390" s="9">
        <v>0.40756558877364246</v>
      </c>
      <c r="E390" s="9">
        <v>0.35714285714285715</v>
      </c>
      <c r="F390" s="9">
        <v>0.69102499580607279</v>
      </c>
      <c r="G390" s="9">
        <v>0.65283018867924525</v>
      </c>
      <c r="H390" s="9">
        <v>0.62070183405232215</v>
      </c>
      <c r="I390" s="10">
        <v>43489</v>
      </c>
      <c r="J390" s="10">
        <v>25979</v>
      </c>
      <c r="K390" s="10">
        <v>79210</v>
      </c>
      <c r="L390" s="10">
        <v>9834</v>
      </c>
      <c r="M390" s="10">
        <v>4008</v>
      </c>
      <c r="N390" s="10">
        <v>28420</v>
      </c>
      <c r="O390" s="10">
        <v>3850</v>
      </c>
      <c r="P390" s="10">
        <v>1375</v>
      </c>
      <c r="Q390" s="10">
        <v>13002</v>
      </c>
      <c r="U390" s="27"/>
    </row>
    <row r="391" spans="1:24" x14ac:dyDescent="0.2">
      <c r="A391" s="116"/>
      <c r="B391" s="110" t="s">
        <v>206</v>
      </c>
      <c r="C391" s="113">
        <v>0.55005664117813646</v>
      </c>
      <c r="D391" s="113">
        <v>0.38008205893323388</v>
      </c>
      <c r="E391" s="113">
        <v>0.32595811932042673</v>
      </c>
      <c r="F391" s="113">
        <v>0.66483393177737882</v>
      </c>
      <c r="G391" s="113">
        <v>0.58988027615135896</v>
      </c>
      <c r="H391" s="113">
        <v>0.59898214439748121</v>
      </c>
      <c r="I391" s="112">
        <v>14124</v>
      </c>
      <c r="J391" s="112">
        <v>7769</v>
      </c>
      <c r="K391" s="112">
        <v>30123</v>
      </c>
      <c r="L391" s="112">
        <v>2681</v>
      </c>
      <c r="M391" s="112">
        <v>1019</v>
      </c>
      <c r="N391" s="112">
        <v>8253</v>
      </c>
      <c r="O391" s="112">
        <v>2531</v>
      </c>
      <c r="P391" s="112">
        <v>825</v>
      </c>
      <c r="Q391" s="112">
        <v>8809</v>
      </c>
      <c r="U391" s="27"/>
    </row>
    <row r="392" spans="1:24" x14ac:dyDescent="0.2">
      <c r="A392" s="116"/>
      <c r="B392" s="110" t="s">
        <v>207</v>
      </c>
      <c r="C392" s="113">
        <v>0.53118468815311848</v>
      </c>
      <c r="D392" s="113">
        <v>0.35191224429291434</v>
      </c>
      <c r="E392" s="113">
        <v>0.43703703703703706</v>
      </c>
      <c r="F392" s="113">
        <v>0.64684287812041119</v>
      </c>
      <c r="G392" s="113">
        <v>0.63693599160545644</v>
      </c>
      <c r="H392" s="113">
        <v>0.53406643237728146</v>
      </c>
      <c r="I392" s="112">
        <v>9091</v>
      </c>
      <c r="J392" s="112">
        <v>4829</v>
      </c>
      <c r="K392" s="112">
        <v>19659</v>
      </c>
      <c r="L392" s="112">
        <v>3373</v>
      </c>
      <c r="M392" s="112">
        <v>1187</v>
      </c>
      <c r="N392" s="112">
        <v>11178</v>
      </c>
      <c r="O392" s="112">
        <v>270</v>
      </c>
      <c r="P392" s="112">
        <v>118</v>
      </c>
      <c r="Q392" s="112">
        <v>900</v>
      </c>
      <c r="U392" s="27"/>
    </row>
    <row r="393" spans="1:24" x14ac:dyDescent="0.2">
      <c r="A393" s="116"/>
      <c r="B393" s="110" t="s">
        <v>208</v>
      </c>
      <c r="C393" s="113">
        <v>0.65687894992707829</v>
      </c>
      <c r="D393" s="113">
        <v>0.46408358728776666</v>
      </c>
      <c r="E393" s="113">
        <v>0.41750358680057387</v>
      </c>
      <c r="F393" s="113">
        <v>0.74050198875325746</v>
      </c>
      <c r="G393" s="113">
        <v>0.71231847771657486</v>
      </c>
      <c r="H393" s="113">
        <v>0.67428035043804757</v>
      </c>
      <c r="I393" s="112">
        <v>10285</v>
      </c>
      <c r="J393" s="112">
        <v>6756</v>
      </c>
      <c r="K393" s="112">
        <v>15052</v>
      </c>
      <c r="L393" s="112">
        <v>2297</v>
      </c>
      <c r="M393" s="112">
        <v>1066</v>
      </c>
      <c r="N393" s="112">
        <v>5575</v>
      </c>
      <c r="O393" s="112">
        <v>697</v>
      </c>
      <c r="P393" s="112">
        <v>291</v>
      </c>
      <c r="Q393" s="112">
        <v>2069</v>
      </c>
      <c r="U393" s="27"/>
    </row>
    <row r="394" spans="1:24" x14ac:dyDescent="0.2">
      <c r="A394" s="116"/>
      <c r="B394" s="110" t="s">
        <v>224</v>
      </c>
      <c r="C394" s="113">
        <v>0.6632295525077585</v>
      </c>
      <c r="D394" s="113">
        <v>0.49629130141604855</v>
      </c>
      <c r="E394" s="113">
        <v>0.40056818181818182</v>
      </c>
      <c r="F394" s="113">
        <v>0.70493009565857245</v>
      </c>
      <c r="G394" s="113">
        <v>0.69233482247825062</v>
      </c>
      <c r="H394" s="113">
        <v>0.67282349278821207</v>
      </c>
      <c r="I394" s="112">
        <v>9989</v>
      </c>
      <c r="J394" s="112">
        <v>6625</v>
      </c>
      <c r="K394" s="112">
        <v>14376</v>
      </c>
      <c r="L394" s="112">
        <v>1483</v>
      </c>
      <c r="M394" s="112">
        <v>736</v>
      </c>
      <c r="N394" s="112">
        <v>3414</v>
      </c>
      <c r="O394" s="112">
        <v>352</v>
      </c>
      <c r="P394" s="112">
        <v>141</v>
      </c>
      <c r="Q394" s="112">
        <v>1224</v>
      </c>
      <c r="U394" s="27"/>
    </row>
    <row r="395" spans="1:24" x14ac:dyDescent="0.2">
      <c r="A395" s="116"/>
    </row>
    <row r="396" spans="1:24" x14ac:dyDescent="0.2">
      <c r="A396" s="116"/>
    </row>
    <row r="397" spans="1:24" ht="14.25" x14ac:dyDescent="0.2">
      <c r="A397" s="116"/>
      <c r="B397" s="5" t="s">
        <v>314</v>
      </c>
    </row>
    <row r="398" spans="1:24" x14ac:dyDescent="0.2">
      <c r="A398" s="116"/>
      <c r="B398" s="14"/>
    </row>
    <row r="399" spans="1:24" x14ac:dyDescent="0.2">
      <c r="A399" s="116"/>
      <c r="B399" s="3"/>
      <c r="C399" s="12" t="s">
        <v>27</v>
      </c>
      <c r="D399" s="12"/>
      <c r="E399" s="12"/>
      <c r="F399" s="12"/>
      <c r="G399" s="12"/>
      <c r="H399" s="12"/>
    </row>
    <row r="400" spans="1:24" s="132" customFormat="1" ht="24" x14ac:dyDescent="0.2">
      <c r="A400" s="130"/>
      <c r="B400" s="129" t="s">
        <v>42</v>
      </c>
      <c r="C400" s="129" t="s">
        <v>24</v>
      </c>
      <c r="D400" s="129" t="s">
        <v>0</v>
      </c>
      <c r="E400" s="129" t="s">
        <v>1</v>
      </c>
      <c r="F400" s="129" t="s">
        <v>34</v>
      </c>
      <c r="G400" s="129" t="s">
        <v>186</v>
      </c>
      <c r="H400" s="129" t="s">
        <v>221</v>
      </c>
      <c r="I400" s="140"/>
      <c r="J400" s="140"/>
      <c r="K400" s="140"/>
      <c r="L400" s="140"/>
      <c r="M400" s="140"/>
      <c r="N400" s="140"/>
      <c r="O400" s="140"/>
      <c r="P400" s="140"/>
      <c r="Q400" s="140"/>
      <c r="R400" s="140"/>
      <c r="S400" s="140"/>
      <c r="T400" s="140"/>
      <c r="U400" s="140"/>
      <c r="V400" s="140"/>
      <c r="W400" s="140"/>
      <c r="X400" s="140"/>
    </row>
    <row r="401" spans="1:8" x14ac:dyDescent="0.2">
      <c r="A401" s="116" t="s">
        <v>206</v>
      </c>
      <c r="B401" s="6" t="s">
        <v>4</v>
      </c>
      <c r="C401" s="18">
        <v>4.5510729613733902</v>
      </c>
      <c r="D401" s="18">
        <v>4.4591194968553456</v>
      </c>
      <c r="E401" s="18">
        <v>5.02416918429003</v>
      </c>
      <c r="F401" s="18">
        <v>4.340740740740741</v>
      </c>
      <c r="G401" s="18">
        <v>4.5656063618290261</v>
      </c>
      <c r="H401" s="18">
        <v>4.3633093525179856</v>
      </c>
    </row>
    <row r="402" spans="1:8" x14ac:dyDescent="0.2">
      <c r="A402" s="116" t="s">
        <v>207</v>
      </c>
      <c r="B402" s="6" t="s">
        <v>5</v>
      </c>
      <c r="C402" s="18">
        <v>4.9465381244522346</v>
      </c>
      <c r="D402" s="18">
        <v>5.6655172413793107</v>
      </c>
      <c r="E402" s="18">
        <v>6.7608695652173916</v>
      </c>
      <c r="F402" s="18">
        <v>3.9747572815533982</v>
      </c>
      <c r="G402" s="18">
        <v>4.2032085561497325</v>
      </c>
      <c r="H402" s="18">
        <v>4.8703196347031961</v>
      </c>
    </row>
    <row r="403" spans="1:8" x14ac:dyDescent="0.2">
      <c r="A403" s="116" t="s">
        <v>224</v>
      </c>
      <c r="B403" s="6" t="s">
        <v>6</v>
      </c>
      <c r="C403" s="18">
        <v>4.4494811578372477</v>
      </c>
      <c r="D403" s="18">
        <v>4.7107843137254903</v>
      </c>
      <c r="E403" s="18">
        <v>6.1761006289308176</v>
      </c>
      <c r="F403" s="18">
        <v>4.1479430379746836</v>
      </c>
      <c r="G403" s="18">
        <v>4.3745607870695711</v>
      </c>
      <c r="H403" s="18">
        <v>4.285287081339713</v>
      </c>
    </row>
    <row r="404" spans="1:8" x14ac:dyDescent="0.2">
      <c r="A404" s="116" t="s">
        <v>208</v>
      </c>
      <c r="B404" s="6" t="s">
        <v>7</v>
      </c>
      <c r="C404" s="18">
        <v>4.0341515474919953</v>
      </c>
      <c r="D404" s="18">
        <v>4.365384615384615</v>
      </c>
      <c r="E404" s="18">
        <v>4.8633540372670812</v>
      </c>
      <c r="F404" s="18">
        <v>3.6778169014084505</v>
      </c>
      <c r="G404" s="18">
        <v>3.9396433470507546</v>
      </c>
      <c r="H404" s="18">
        <v>3.8621134020618557</v>
      </c>
    </row>
    <row r="405" spans="1:8" x14ac:dyDescent="0.2">
      <c r="A405" s="116" t="s">
        <v>206</v>
      </c>
      <c r="B405" s="6" t="s">
        <v>8</v>
      </c>
      <c r="C405" s="18">
        <v>4.8967082860385922</v>
      </c>
      <c r="D405" s="18">
        <v>4.6148459383753497</v>
      </c>
      <c r="E405" s="18">
        <v>5.3492822966507179</v>
      </c>
      <c r="F405" s="18">
        <v>4.5893665158371038</v>
      </c>
      <c r="G405" s="18">
        <v>5.0010368066355628</v>
      </c>
      <c r="H405" s="18">
        <v>4.6007509386733414</v>
      </c>
    </row>
    <row r="406" spans="1:8" x14ac:dyDescent="0.2">
      <c r="A406" s="116" t="s">
        <v>208</v>
      </c>
      <c r="B406" s="6" t="s">
        <v>9</v>
      </c>
      <c r="C406" s="18">
        <v>3.9244264507422404</v>
      </c>
      <c r="D406" s="18">
        <v>4.2386058981233248</v>
      </c>
      <c r="E406" s="18">
        <v>5.1012658227848098</v>
      </c>
      <c r="F406" s="18">
        <v>3.1972318339100347</v>
      </c>
      <c r="G406" s="18">
        <v>3.6059782608695654</v>
      </c>
      <c r="H406" s="18">
        <v>3.7839879154078551</v>
      </c>
    </row>
    <row r="407" spans="1:8" x14ac:dyDescent="0.2">
      <c r="A407" s="116" t="s">
        <v>208</v>
      </c>
      <c r="B407" s="6" t="s">
        <v>10</v>
      </c>
      <c r="C407" s="18">
        <v>3.8053097345132745</v>
      </c>
      <c r="D407" s="18">
        <v>3.9276595744680849</v>
      </c>
      <c r="E407" s="18">
        <v>4.84375</v>
      </c>
      <c r="F407" s="18">
        <v>3.4351585014409221</v>
      </c>
      <c r="G407" s="18">
        <v>3.7404063205417608</v>
      </c>
      <c r="H407" s="18">
        <v>3.634020618556701</v>
      </c>
    </row>
    <row r="408" spans="1:8" x14ac:dyDescent="0.2">
      <c r="A408" s="116" t="s">
        <v>207</v>
      </c>
      <c r="B408" s="6" t="s">
        <v>11</v>
      </c>
      <c r="C408" s="18">
        <v>4.6801346801346799</v>
      </c>
      <c r="D408" s="18">
        <v>5.0686813186813184</v>
      </c>
      <c r="E408" s="18">
        <v>5.9333333333333336</v>
      </c>
      <c r="F408" s="18">
        <v>3.9348837209302325</v>
      </c>
      <c r="G408" s="18">
        <v>4.0652173913043477</v>
      </c>
      <c r="H408" s="18">
        <v>4.6476683937823831</v>
      </c>
    </row>
    <row r="409" spans="1:8" x14ac:dyDescent="0.2">
      <c r="A409" s="116" t="s">
        <v>208</v>
      </c>
      <c r="B409" s="6" t="s">
        <v>12</v>
      </c>
      <c r="C409" s="18">
        <v>4.9651347068145801</v>
      </c>
      <c r="D409" s="18">
        <v>4.7411167512690353</v>
      </c>
      <c r="E409" s="18">
        <v>5.9736842105263159</v>
      </c>
      <c r="F409" s="18">
        <v>4.9797979797979801</v>
      </c>
      <c r="G409" s="18">
        <v>5.0668202764976957</v>
      </c>
      <c r="H409" s="18">
        <v>4.9005059021922426</v>
      </c>
    </row>
    <row r="410" spans="1:8" x14ac:dyDescent="0.2">
      <c r="A410" s="116" t="s">
        <v>224</v>
      </c>
      <c r="B410" s="6" t="s">
        <v>13</v>
      </c>
      <c r="C410" s="18">
        <v>4.0896414342629486</v>
      </c>
      <c r="D410" s="18">
        <v>4.5691056910569108</v>
      </c>
      <c r="E410" s="18" t="e">
        <v>#DIV/0!</v>
      </c>
      <c r="F410" s="18">
        <v>3.9340369393139842</v>
      </c>
      <c r="G410" s="18">
        <v>3.9340369393139842</v>
      </c>
      <c r="H410" s="18">
        <v>4.0896414342629486</v>
      </c>
    </row>
    <row r="411" spans="1:8" x14ac:dyDescent="0.2">
      <c r="A411" s="116" t="s">
        <v>206</v>
      </c>
      <c r="B411" s="6" t="s">
        <v>14</v>
      </c>
      <c r="C411" s="18">
        <v>5.6956521739130439</v>
      </c>
      <c r="D411" s="18">
        <v>6.2189473684210528</v>
      </c>
      <c r="E411" s="18">
        <v>5.8695652173913047</v>
      </c>
      <c r="F411" s="18">
        <v>4.7279693486590038</v>
      </c>
      <c r="G411" s="18">
        <v>4.820422535211268</v>
      </c>
      <c r="H411" s="18">
        <v>5.6902173913043477</v>
      </c>
    </row>
    <row r="412" spans="1:8" x14ac:dyDescent="0.2">
      <c r="A412" s="116" t="s">
        <v>224</v>
      </c>
      <c r="B412" s="6" t="s">
        <v>15</v>
      </c>
      <c r="C412" s="18">
        <v>4.2311320754716979</v>
      </c>
      <c r="D412" s="18">
        <v>4.3</v>
      </c>
      <c r="E412" s="18">
        <v>4.8571428571428568</v>
      </c>
      <c r="F412" s="18">
        <v>4.1582278481012658</v>
      </c>
      <c r="G412" s="18">
        <v>4.2151162790697674</v>
      </c>
      <c r="H412" s="18">
        <v>4.1868686868686869</v>
      </c>
    </row>
    <row r="413" spans="1:8" x14ac:dyDescent="0.2">
      <c r="A413" s="116" t="s">
        <v>224</v>
      </c>
      <c r="B413" s="6" t="s">
        <v>16</v>
      </c>
      <c r="C413" s="18">
        <v>3.8440779610194902</v>
      </c>
      <c r="D413" s="18">
        <v>4.23943661971831</v>
      </c>
      <c r="E413" s="18">
        <v>4.3636363636363633</v>
      </c>
      <c r="F413" s="18">
        <v>3.6951219512195124</v>
      </c>
      <c r="G413" s="18">
        <v>3.7371428571428571</v>
      </c>
      <c r="H413" s="18">
        <v>3.8170347003154572</v>
      </c>
    </row>
    <row r="414" spans="1:8" x14ac:dyDescent="0.2">
      <c r="A414" s="116" t="s">
        <v>207</v>
      </c>
      <c r="B414" s="6" t="s">
        <v>17</v>
      </c>
      <c r="C414" s="18">
        <v>4.4401408450704229</v>
      </c>
      <c r="D414" s="18">
        <v>4.6880341880341883</v>
      </c>
      <c r="E414" s="18" t="e">
        <v>#DIV/0!</v>
      </c>
      <c r="F414" s="18">
        <v>3.28</v>
      </c>
      <c r="G414" s="18">
        <v>3.28</v>
      </c>
      <c r="H414" s="18">
        <v>4.4401408450704229</v>
      </c>
    </row>
    <row r="415" spans="1:8" x14ac:dyDescent="0.2">
      <c r="A415" s="116" t="s">
        <v>207</v>
      </c>
      <c r="B415" s="6" t="s">
        <v>18</v>
      </c>
      <c r="C415" s="18">
        <v>4.287443267776097</v>
      </c>
      <c r="D415" s="18">
        <v>4.6466165413533833</v>
      </c>
      <c r="E415" s="18">
        <v>5.0625</v>
      </c>
      <c r="F415" s="18">
        <v>4.002638522427441</v>
      </c>
      <c r="G415" s="18">
        <v>4.0455696202531648</v>
      </c>
      <c r="H415" s="18">
        <v>4.268217054263566</v>
      </c>
    </row>
    <row r="416" spans="1:8" x14ac:dyDescent="0.2">
      <c r="A416" s="116" t="s">
        <v>207</v>
      </c>
      <c r="B416" s="6" t="s">
        <v>19</v>
      </c>
      <c r="C416" s="18">
        <v>4.5132743362831862</v>
      </c>
      <c r="D416" s="18">
        <v>5.0053908355795151</v>
      </c>
      <c r="E416" s="18">
        <v>5.5866666666666669</v>
      </c>
      <c r="F416" s="18">
        <v>3.9307189542483658</v>
      </c>
      <c r="G416" s="18">
        <v>4.0785714285714283</v>
      </c>
      <c r="H416" s="18">
        <v>4.4598540145985401</v>
      </c>
    </row>
    <row r="417" spans="1:24" x14ac:dyDescent="0.2">
      <c r="A417" s="116" t="s">
        <v>208</v>
      </c>
      <c r="B417" s="6" t="s">
        <v>20</v>
      </c>
      <c r="C417" s="18">
        <v>4.0529801324503314</v>
      </c>
      <c r="D417" s="18">
        <v>4.7076923076923078</v>
      </c>
      <c r="E417" s="18">
        <v>3</v>
      </c>
      <c r="F417" s="18">
        <v>3.6075949367088609</v>
      </c>
      <c r="G417" s="18">
        <v>3.558139534883721</v>
      </c>
      <c r="H417" s="18">
        <v>4.104166666666667</v>
      </c>
    </row>
    <row r="418" spans="1:24" x14ac:dyDescent="0.2">
      <c r="A418" s="116" t="s">
        <v>206</v>
      </c>
      <c r="B418" s="6" t="s">
        <v>21</v>
      </c>
      <c r="C418" s="18">
        <v>4.2259507829977627</v>
      </c>
      <c r="D418" s="18">
        <v>4.1242038216560513</v>
      </c>
      <c r="E418" s="18">
        <v>4.6286644951140063</v>
      </c>
      <c r="F418" s="18">
        <v>4.1473864610111395</v>
      </c>
      <c r="G418" s="18">
        <v>4.2476255088195387</v>
      </c>
      <c r="H418" s="18">
        <v>4.1424713031735312</v>
      </c>
    </row>
    <row r="419" spans="1:24" x14ac:dyDescent="0.2">
      <c r="A419" s="116" t="s">
        <v>224</v>
      </c>
      <c r="B419" s="6" t="s">
        <v>22</v>
      </c>
      <c r="C419" s="18">
        <v>4.7039473684210522</v>
      </c>
      <c r="D419" s="18">
        <v>4.5882352941176467</v>
      </c>
      <c r="E419" s="18">
        <v>6</v>
      </c>
      <c r="F419" s="18">
        <v>4.6814159292035402</v>
      </c>
      <c r="G419" s="18">
        <v>4.7372881355932206</v>
      </c>
      <c r="H419" s="18">
        <v>4.6598639455782314</v>
      </c>
    </row>
    <row r="420" spans="1:24" x14ac:dyDescent="0.2">
      <c r="A420" s="116" t="s">
        <v>208</v>
      </c>
      <c r="B420" s="6" t="s">
        <v>23</v>
      </c>
      <c r="C420" s="18">
        <v>5.2148337595907925</v>
      </c>
      <c r="D420" s="18">
        <v>6.0326797385620914</v>
      </c>
      <c r="E420" s="18">
        <v>6.8</v>
      </c>
      <c r="F420" s="18">
        <v>4.44131455399061</v>
      </c>
      <c r="G420" s="18">
        <v>4.6890756302521011</v>
      </c>
      <c r="H420" s="18">
        <v>5.1065573770491799</v>
      </c>
    </row>
    <row r="421" spans="1:24" x14ac:dyDescent="0.2">
      <c r="A421" s="116"/>
      <c r="B421" s="8" t="s">
        <v>2</v>
      </c>
      <c r="C421" s="19">
        <v>4.5237007424328954</v>
      </c>
      <c r="D421" s="19">
        <v>4.8781325094404391</v>
      </c>
      <c r="E421" s="19">
        <v>5.253333333333333</v>
      </c>
      <c r="F421" s="19">
        <v>4.1033771310674343</v>
      </c>
      <c r="G421" s="19">
        <v>4.346970215679562</v>
      </c>
      <c r="H421" s="19">
        <v>4.4035916195543727</v>
      </c>
    </row>
    <row r="422" spans="1:24" x14ac:dyDescent="0.2">
      <c r="A422" s="116"/>
      <c r="B422" s="110" t="s">
        <v>206</v>
      </c>
      <c r="C422" s="114">
        <v>4.7400472069236823</v>
      </c>
      <c r="D422" s="114">
        <v>4.965703971119134</v>
      </c>
      <c r="E422" s="114">
        <v>5.1635404454865181</v>
      </c>
      <c r="F422" s="114">
        <v>4.3726146635420156</v>
      </c>
      <c r="G422" s="114">
        <v>4.6601321116556571</v>
      </c>
      <c r="H422" s="114">
        <v>4.5846418584641855</v>
      </c>
    </row>
    <row r="423" spans="1:24" x14ac:dyDescent="0.2">
      <c r="A423" s="116"/>
      <c r="B423" s="110" t="s">
        <v>207</v>
      </c>
      <c r="C423" s="114">
        <v>4.6126231816048806</v>
      </c>
      <c r="D423" s="114">
        <v>5.1134492223238794</v>
      </c>
      <c r="E423" s="114">
        <v>5.9210526315789478</v>
      </c>
      <c r="F423" s="114">
        <v>3.94022869022869</v>
      </c>
      <c r="G423" s="114">
        <v>4.0852601156069364</v>
      </c>
      <c r="H423" s="114">
        <v>4.5642335766423354</v>
      </c>
    </row>
    <row r="424" spans="1:24" x14ac:dyDescent="0.2">
      <c r="A424" s="116"/>
      <c r="B424" s="110" t="s">
        <v>208</v>
      </c>
      <c r="C424" s="114">
        <v>4.2652309436100877</v>
      </c>
      <c r="D424" s="114">
        <v>4.5288383428107233</v>
      </c>
      <c r="E424" s="114">
        <v>5.0960591133004929</v>
      </c>
      <c r="F424" s="114">
        <v>3.9154334038054968</v>
      </c>
      <c r="G424" s="114">
        <v>4.1240208877284594</v>
      </c>
      <c r="H424" s="114">
        <v>4.1572206211975669</v>
      </c>
    </row>
    <row r="425" spans="1:24" x14ac:dyDescent="0.2">
      <c r="A425" s="116"/>
      <c r="B425" s="110" t="s">
        <v>224</v>
      </c>
      <c r="C425" s="114">
        <v>4.2734839476813313</v>
      </c>
      <c r="D425" s="114">
        <v>4.570281124497992</v>
      </c>
      <c r="E425" s="114">
        <v>5.8009478672985786</v>
      </c>
      <c r="F425" s="114">
        <v>4.0473815461346634</v>
      </c>
      <c r="G425" s="114">
        <v>4.1887657623232712</v>
      </c>
      <c r="H425" s="114">
        <v>4.1712654614652713</v>
      </c>
    </row>
    <row r="426" spans="1:24" x14ac:dyDescent="0.2">
      <c r="A426" s="116"/>
    </row>
    <row r="427" spans="1:24" x14ac:dyDescent="0.2">
      <c r="A427" s="116"/>
    </row>
    <row r="428" spans="1:24" ht="14.25" x14ac:dyDescent="0.2">
      <c r="A428" s="116"/>
      <c r="B428" s="5" t="s">
        <v>315</v>
      </c>
    </row>
    <row r="429" spans="1:24" x14ac:dyDescent="0.2">
      <c r="A429" s="116"/>
      <c r="B429" s="14"/>
    </row>
    <row r="430" spans="1:24" x14ac:dyDescent="0.2">
      <c r="A430" s="116"/>
      <c r="B430" s="3"/>
      <c r="C430" s="12" t="s">
        <v>27</v>
      </c>
      <c r="D430" s="12"/>
      <c r="E430" s="12"/>
      <c r="F430" s="12"/>
      <c r="G430" s="12"/>
      <c r="H430" s="12"/>
      <c r="I430" s="11" t="s">
        <v>24</v>
      </c>
      <c r="J430" s="11"/>
      <c r="K430" s="11" t="s">
        <v>0</v>
      </c>
      <c r="L430" s="11"/>
      <c r="M430" s="11" t="s">
        <v>1</v>
      </c>
      <c r="N430" s="11"/>
      <c r="O430" s="11" t="s">
        <v>26</v>
      </c>
      <c r="P430" s="11"/>
    </row>
    <row r="431" spans="1:24" s="132" customFormat="1" ht="36" x14ac:dyDescent="0.2">
      <c r="A431" s="130"/>
      <c r="B431" s="129" t="s">
        <v>42</v>
      </c>
      <c r="C431" s="129" t="s">
        <v>24</v>
      </c>
      <c r="D431" s="129" t="s">
        <v>0</v>
      </c>
      <c r="E431" s="129" t="s">
        <v>1</v>
      </c>
      <c r="F431" s="129" t="s">
        <v>222</v>
      </c>
      <c r="G431" s="129" t="s">
        <v>186</v>
      </c>
      <c r="H431" s="129" t="s">
        <v>221</v>
      </c>
      <c r="I431" s="129" t="s">
        <v>48</v>
      </c>
      <c r="J431" s="129" t="s">
        <v>49</v>
      </c>
      <c r="K431" s="129" t="s">
        <v>48</v>
      </c>
      <c r="L431" s="129" t="s">
        <v>49</v>
      </c>
      <c r="M431" s="129" t="s">
        <v>48</v>
      </c>
      <c r="N431" s="129" t="s">
        <v>49</v>
      </c>
      <c r="O431" s="129" t="s">
        <v>48</v>
      </c>
      <c r="P431" s="129" t="s">
        <v>49</v>
      </c>
      <c r="Q431" s="140"/>
      <c r="R431" s="140"/>
      <c r="S431" s="140"/>
      <c r="T431" s="140"/>
      <c r="U431" s="140"/>
      <c r="V431" s="140"/>
      <c r="W431" s="140"/>
      <c r="X431" s="140"/>
    </row>
    <row r="432" spans="1:24" x14ac:dyDescent="0.2">
      <c r="A432" s="116" t="s">
        <v>206</v>
      </c>
      <c r="B432" s="6" t="s">
        <v>4</v>
      </c>
      <c r="C432" s="16">
        <v>0.91239792130660724</v>
      </c>
      <c r="D432" s="16">
        <v>0.85906040268456374</v>
      </c>
      <c r="E432" s="16">
        <v>0.88936170212765953</v>
      </c>
      <c r="F432" s="16">
        <v>0.87931034482758619</v>
      </c>
      <c r="G432" s="13">
        <v>0.91903171953255425</v>
      </c>
      <c r="H432" s="13">
        <v>0.91726618705035967</v>
      </c>
      <c r="I432" s="20">
        <v>1347</v>
      </c>
      <c r="J432" s="20">
        <v>1229</v>
      </c>
      <c r="K432" s="20">
        <v>149</v>
      </c>
      <c r="L432" s="20">
        <v>128</v>
      </c>
      <c r="M432" s="20">
        <v>235</v>
      </c>
      <c r="N432" s="20">
        <v>209</v>
      </c>
      <c r="O432" s="20">
        <v>290</v>
      </c>
      <c r="P432" s="20">
        <v>255</v>
      </c>
    </row>
    <row r="433" spans="1:16" x14ac:dyDescent="0.2">
      <c r="A433" s="116" t="s">
        <v>207</v>
      </c>
      <c r="B433" s="6" t="s">
        <v>5</v>
      </c>
      <c r="C433" s="16">
        <v>0.88206388206388209</v>
      </c>
      <c r="D433" s="16">
        <v>0.84083044982698962</v>
      </c>
      <c r="E433" s="16">
        <v>0.84615384615384615</v>
      </c>
      <c r="F433" s="16">
        <v>0.82222222222222219</v>
      </c>
      <c r="G433" s="16">
        <v>0.90476190476190477</v>
      </c>
      <c r="H433" s="16">
        <v>0.88324873096446699</v>
      </c>
      <c r="I433" s="20">
        <v>814</v>
      </c>
      <c r="J433" s="20">
        <v>718</v>
      </c>
      <c r="K433" s="20">
        <v>289</v>
      </c>
      <c r="L433" s="20">
        <v>243</v>
      </c>
      <c r="M433" s="20">
        <v>26</v>
      </c>
      <c r="N433" s="20">
        <v>22</v>
      </c>
      <c r="O433" s="20">
        <v>180</v>
      </c>
      <c r="P433" s="20">
        <v>148</v>
      </c>
    </row>
    <row r="434" spans="1:16" x14ac:dyDescent="0.2">
      <c r="A434" s="116" t="s">
        <v>224</v>
      </c>
      <c r="B434" s="6" t="s">
        <v>6</v>
      </c>
      <c r="C434" s="16">
        <v>0.93848857644991213</v>
      </c>
      <c r="D434" s="16">
        <v>0.93014705882352944</v>
      </c>
      <c r="E434" s="16">
        <v>0.97727272727272729</v>
      </c>
      <c r="F434" s="16">
        <v>0.93650793650793651</v>
      </c>
      <c r="G434" s="16">
        <v>0.94006968641114985</v>
      </c>
      <c r="H434" s="16">
        <v>0.93638048177887589</v>
      </c>
      <c r="I434" s="20">
        <v>1707</v>
      </c>
      <c r="J434" s="20">
        <v>1602</v>
      </c>
      <c r="K434" s="20">
        <v>272</v>
      </c>
      <c r="L434" s="20">
        <v>253</v>
      </c>
      <c r="M434" s="20">
        <v>88</v>
      </c>
      <c r="N434" s="20">
        <v>86</v>
      </c>
      <c r="O434" s="20">
        <v>189</v>
      </c>
      <c r="P434" s="20">
        <v>177</v>
      </c>
    </row>
    <row r="435" spans="1:16" x14ac:dyDescent="0.2">
      <c r="A435" s="116" t="s">
        <v>208</v>
      </c>
      <c r="B435" s="6" t="s">
        <v>7</v>
      </c>
      <c r="C435" s="16">
        <v>0.90715048025613665</v>
      </c>
      <c r="D435" s="16">
        <v>0.91907514450867056</v>
      </c>
      <c r="E435" s="16">
        <v>0.91752577319587625</v>
      </c>
      <c r="F435" s="16">
        <v>0.91428571428571426</v>
      </c>
      <c r="G435" s="16">
        <v>0.90445026178010468</v>
      </c>
      <c r="H435" s="16">
        <v>0.90595238095238095</v>
      </c>
      <c r="I435" s="20">
        <v>937</v>
      </c>
      <c r="J435" s="20">
        <v>850</v>
      </c>
      <c r="K435" s="20">
        <v>173</v>
      </c>
      <c r="L435" s="20">
        <v>159</v>
      </c>
      <c r="M435" s="20">
        <v>97</v>
      </c>
      <c r="N435" s="20">
        <v>89</v>
      </c>
      <c r="O435" s="20">
        <v>140</v>
      </c>
      <c r="P435" s="20">
        <v>128</v>
      </c>
    </row>
    <row r="436" spans="1:16" x14ac:dyDescent="0.2">
      <c r="A436" s="116" t="s">
        <v>206</v>
      </c>
      <c r="B436" s="6" t="s">
        <v>8</v>
      </c>
      <c r="C436" s="16">
        <v>0.90626450116009283</v>
      </c>
      <c r="D436" s="16">
        <v>0.83795309168443499</v>
      </c>
      <c r="E436" s="16">
        <v>0.90795631825273015</v>
      </c>
      <c r="F436" s="16">
        <v>0.87454764776839566</v>
      </c>
      <c r="G436" s="16">
        <v>0.92526690391459077</v>
      </c>
      <c r="H436" s="16">
        <v>0.90554821664464991</v>
      </c>
      <c r="I436" s="20">
        <v>2155</v>
      </c>
      <c r="J436" s="20">
        <v>1953</v>
      </c>
      <c r="K436" s="20">
        <v>469</v>
      </c>
      <c r="L436" s="20">
        <v>393</v>
      </c>
      <c r="M436" s="20">
        <v>641</v>
      </c>
      <c r="N436" s="20">
        <v>582</v>
      </c>
      <c r="O436" s="20">
        <v>829</v>
      </c>
      <c r="P436" s="20">
        <v>725</v>
      </c>
    </row>
    <row r="437" spans="1:16" x14ac:dyDescent="0.2">
      <c r="A437" s="116" t="s">
        <v>208</v>
      </c>
      <c r="B437" s="6" t="s">
        <v>9</v>
      </c>
      <c r="C437" s="16">
        <v>0.89776951672862448</v>
      </c>
      <c r="D437" s="16">
        <v>0.87916666666666665</v>
      </c>
      <c r="E437" s="16">
        <v>0.94871794871794868</v>
      </c>
      <c r="F437" s="16">
        <v>0.85624999999999996</v>
      </c>
      <c r="G437" s="16">
        <v>0.91275167785234901</v>
      </c>
      <c r="H437" s="16">
        <v>0.89378757515030061</v>
      </c>
      <c r="I437" s="20">
        <v>538</v>
      </c>
      <c r="J437" s="20">
        <v>483</v>
      </c>
      <c r="K437" s="20">
        <v>240</v>
      </c>
      <c r="L437" s="20">
        <v>211</v>
      </c>
      <c r="M437" s="20">
        <v>39</v>
      </c>
      <c r="N437" s="20">
        <v>37</v>
      </c>
      <c r="O437" s="20">
        <v>160</v>
      </c>
      <c r="P437" s="20">
        <v>137</v>
      </c>
    </row>
    <row r="438" spans="1:16" x14ac:dyDescent="0.2">
      <c r="A438" s="116" t="s">
        <v>208</v>
      </c>
      <c r="B438" s="6" t="s">
        <v>10</v>
      </c>
      <c r="C438" s="16">
        <v>0.89484536082474231</v>
      </c>
      <c r="D438" s="16">
        <v>0.82170542635658916</v>
      </c>
      <c r="E438" s="16">
        <v>0.81818181818181823</v>
      </c>
      <c r="F438" s="16">
        <v>0.85981308411214952</v>
      </c>
      <c r="G438" s="16">
        <v>0.9213483146067416</v>
      </c>
      <c r="H438" s="16">
        <v>0.9024943310657596</v>
      </c>
      <c r="I438" s="20">
        <v>485</v>
      </c>
      <c r="J438" s="20">
        <v>434</v>
      </c>
      <c r="K438" s="20">
        <v>129</v>
      </c>
      <c r="L438" s="20">
        <v>106</v>
      </c>
      <c r="M438" s="20">
        <v>44</v>
      </c>
      <c r="N438" s="20">
        <v>36</v>
      </c>
      <c r="O438" s="20">
        <v>107</v>
      </c>
      <c r="P438" s="20">
        <v>92</v>
      </c>
    </row>
    <row r="439" spans="1:16" x14ac:dyDescent="0.2">
      <c r="A439" s="116" t="s">
        <v>207</v>
      </c>
      <c r="B439" s="6" t="s">
        <v>11</v>
      </c>
      <c r="C439" s="16">
        <v>0.80740740740740746</v>
      </c>
      <c r="D439" s="16">
        <v>0.80303030303030298</v>
      </c>
      <c r="E439" s="16" t="e">
        <v>#DIV/0!</v>
      </c>
      <c r="F439" s="16">
        <v>0.81203007518796988</v>
      </c>
      <c r="G439" s="16">
        <v>0.81159420289855078</v>
      </c>
      <c r="H439" s="16">
        <v>0.80740740740740746</v>
      </c>
      <c r="I439" s="20">
        <v>405</v>
      </c>
      <c r="J439" s="20">
        <v>327</v>
      </c>
      <c r="K439" s="20">
        <v>198</v>
      </c>
      <c r="L439" s="20">
        <v>159</v>
      </c>
      <c r="M439" s="20"/>
      <c r="N439" s="20"/>
      <c r="O439" s="20">
        <v>133</v>
      </c>
      <c r="P439" s="20">
        <v>108</v>
      </c>
    </row>
    <row r="440" spans="1:16" x14ac:dyDescent="0.2">
      <c r="A440" s="116" t="s">
        <v>208</v>
      </c>
      <c r="B440" s="6" t="s">
        <v>12</v>
      </c>
      <c r="C440" s="16">
        <v>0.88741721854304634</v>
      </c>
      <c r="D440" s="16">
        <v>0.85786802030456855</v>
      </c>
      <c r="E440" s="16">
        <v>0.88888888888888884</v>
      </c>
      <c r="F440" s="16">
        <v>0.83720930232558144</v>
      </c>
      <c r="G440" s="16">
        <v>0.90171990171990168</v>
      </c>
      <c r="H440" s="16">
        <v>0.88729874776386408</v>
      </c>
      <c r="I440" s="20">
        <v>604</v>
      </c>
      <c r="J440" s="20">
        <v>536</v>
      </c>
      <c r="K440" s="20">
        <v>197</v>
      </c>
      <c r="L440" s="20">
        <v>169</v>
      </c>
      <c r="M440" s="20">
        <v>45</v>
      </c>
      <c r="N440" s="20">
        <v>40</v>
      </c>
      <c r="O440" s="20">
        <v>129</v>
      </c>
      <c r="P440" s="20">
        <v>108</v>
      </c>
    </row>
    <row r="441" spans="1:16" x14ac:dyDescent="0.2">
      <c r="A441" s="116" t="s">
        <v>224</v>
      </c>
      <c r="B441" s="6" t="s">
        <v>13</v>
      </c>
      <c r="C441" s="16">
        <v>0.89099526066350709</v>
      </c>
      <c r="D441" s="16">
        <v>0.87951807228915657</v>
      </c>
      <c r="E441" s="16">
        <v>0.92307692307692313</v>
      </c>
      <c r="F441" s="16">
        <v>0.88235294117647056</v>
      </c>
      <c r="G441" s="16">
        <v>0.89380530973451322</v>
      </c>
      <c r="H441" s="16">
        <v>0.88997555012224938</v>
      </c>
      <c r="I441" s="20">
        <v>422</v>
      </c>
      <c r="J441" s="20">
        <v>376</v>
      </c>
      <c r="K441" s="20">
        <v>83</v>
      </c>
      <c r="L441" s="20">
        <v>73</v>
      </c>
      <c r="M441" s="20">
        <v>13</v>
      </c>
      <c r="N441" s="20">
        <v>12</v>
      </c>
      <c r="O441" s="20">
        <v>34</v>
      </c>
      <c r="P441" s="20">
        <v>30</v>
      </c>
    </row>
    <row r="442" spans="1:16" x14ac:dyDescent="0.2">
      <c r="A442" s="116" t="s">
        <v>206</v>
      </c>
      <c r="B442" s="6" t="s">
        <v>14</v>
      </c>
      <c r="C442" s="16">
        <v>0.80223285486443385</v>
      </c>
      <c r="D442" s="16">
        <v>0.77675840978593269</v>
      </c>
      <c r="E442" s="16">
        <v>0</v>
      </c>
      <c r="F442" s="16">
        <v>0.83919597989949746</v>
      </c>
      <c r="G442" s="16">
        <v>0.83</v>
      </c>
      <c r="H442" s="16">
        <v>0.81523500810372773</v>
      </c>
      <c r="I442" s="20">
        <v>627</v>
      </c>
      <c r="J442" s="20">
        <v>503</v>
      </c>
      <c r="K442" s="20">
        <v>327</v>
      </c>
      <c r="L442" s="20">
        <v>254</v>
      </c>
      <c r="M442" s="20">
        <v>10</v>
      </c>
      <c r="N442" s="20"/>
      <c r="O442" s="20">
        <v>199</v>
      </c>
      <c r="P442" s="20">
        <v>167</v>
      </c>
    </row>
    <row r="443" spans="1:16" x14ac:dyDescent="0.2">
      <c r="A443" s="116" t="s">
        <v>224</v>
      </c>
      <c r="B443" s="6" t="s">
        <v>15</v>
      </c>
      <c r="C443" s="16">
        <v>0.93370165745856348</v>
      </c>
      <c r="D443" s="16">
        <v>0.95833333333333337</v>
      </c>
      <c r="E443" s="16" t="e">
        <v>#DIV/0!</v>
      </c>
      <c r="F443" s="16">
        <v>0.94117647058823528</v>
      </c>
      <c r="G443" s="16">
        <v>0.92993630573248409</v>
      </c>
      <c r="H443" s="16">
        <v>0.93370165745856348</v>
      </c>
      <c r="I443" s="20">
        <v>181</v>
      </c>
      <c r="J443" s="20">
        <v>169</v>
      </c>
      <c r="K443" s="20">
        <v>24</v>
      </c>
      <c r="L443" s="20">
        <v>23</v>
      </c>
      <c r="M443" s="20"/>
      <c r="N443" s="20"/>
      <c r="O443" s="20">
        <v>17</v>
      </c>
      <c r="P443" s="20">
        <v>16</v>
      </c>
    </row>
    <row r="444" spans="1:16" x14ac:dyDescent="0.2">
      <c r="A444" s="116" t="s">
        <v>224</v>
      </c>
      <c r="B444" s="6" t="s">
        <v>16</v>
      </c>
      <c r="C444" s="16">
        <v>0.92291220556745179</v>
      </c>
      <c r="D444" s="16">
        <v>0.91124260355029585</v>
      </c>
      <c r="E444" s="16">
        <v>0.967741935483871</v>
      </c>
      <c r="F444" s="16">
        <v>0.95744680851063835</v>
      </c>
      <c r="G444" s="16">
        <v>0.92549019607843142</v>
      </c>
      <c r="H444" s="16">
        <v>0.92137320044296789</v>
      </c>
      <c r="I444" s="20">
        <v>934</v>
      </c>
      <c r="J444" s="20">
        <v>862</v>
      </c>
      <c r="K444" s="20">
        <v>169</v>
      </c>
      <c r="L444" s="20">
        <v>154</v>
      </c>
      <c r="M444" s="20">
        <v>31</v>
      </c>
      <c r="N444" s="20">
        <v>30</v>
      </c>
      <c r="O444" s="20">
        <v>94</v>
      </c>
      <c r="P444" s="20">
        <v>90</v>
      </c>
    </row>
    <row r="445" spans="1:16" x14ac:dyDescent="0.2">
      <c r="A445" s="116" t="s">
        <v>207</v>
      </c>
      <c r="B445" s="6" t="s">
        <v>17</v>
      </c>
      <c r="C445" s="16">
        <v>0.92777777777777781</v>
      </c>
      <c r="D445" s="16">
        <v>0.92173913043478262</v>
      </c>
      <c r="E445" s="16" t="e">
        <v>#DIV/0!</v>
      </c>
      <c r="F445" s="16">
        <v>0.92391304347826086</v>
      </c>
      <c r="G445" s="16">
        <v>0.93846153846153846</v>
      </c>
      <c r="H445" s="16">
        <v>0.92777777777777781</v>
      </c>
      <c r="I445" s="20">
        <v>180</v>
      </c>
      <c r="J445" s="20">
        <v>167</v>
      </c>
      <c r="K445" s="20">
        <v>115</v>
      </c>
      <c r="L445" s="20">
        <v>106</v>
      </c>
      <c r="M445" s="20"/>
      <c r="N445" s="20"/>
      <c r="O445" s="20">
        <v>92</v>
      </c>
      <c r="P445" s="20">
        <v>85</v>
      </c>
    </row>
    <row r="446" spans="1:16" x14ac:dyDescent="0.2">
      <c r="A446" s="116" t="s">
        <v>207</v>
      </c>
      <c r="B446" s="6" t="s">
        <v>18</v>
      </c>
      <c r="C446" s="16">
        <v>0.88557213930348255</v>
      </c>
      <c r="D446" s="16">
        <v>0.82178217821782173</v>
      </c>
      <c r="E446" s="16" t="e">
        <v>#DIV/0!</v>
      </c>
      <c r="F446" s="16">
        <v>0.85416666666666663</v>
      </c>
      <c r="G446" s="16">
        <v>0.90697674418604646</v>
      </c>
      <c r="H446" s="16">
        <v>0.88557213930348255</v>
      </c>
      <c r="I446" s="20">
        <v>402</v>
      </c>
      <c r="J446" s="20">
        <v>356</v>
      </c>
      <c r="K446" s="20">
        <v>101</v>
      </c>
      <c r="L446" s="20">
        <v>83</v>
      </c>
      <c r="M446" s="20"/>
      <c r="N446" s="20"/>
      <c r="O446" s="20">
        <v>48</v>
      </c>
      <c r="P446" s="20">
        <v>41</v>
      </c>
    </row>
    <row r="447" spans="1:16" x14ac:dyDescent="0.2">
      <c r="A447" s="116" t="s">
        <v>207</v>
      </c>
      <c r="B447" s="6" t="s">
        <v>19</v>
      </c>
      <c r="C447" s="16">
        <v>0.87577639751552794</v>
      </c>
      <c r="D447" s="16">
        <v>0.83160083160083165</v>
      </c>
      <c r="E447" s="16">
        <v>0.87301587301587302</v>
      </c>
      <c r="F447" s="16">
        <v>0.8294117647058824</v>
      </c>
      <c r="G447" s="16">
        <v>0.89772727272727271</v>
      </c>
      <c r="H447" s="16">
        <v>0.87590187590187585</v>
      </c>
      <c r="I447" s="20">
        <v>1449</v>
      </c>
      <c r="J447" s="20">
        <v>1269</v>
      </c>
      <c r="K447" s="20">
        <v>481</v>
      </c>
      <c r="L447" s="20">
        <v>400</v>
      </c>
      <c r="M447" s="20">
        <v>63</v>
      </c>
      <c r="N447" s="20">
        <v>55</v>
      </c>
      <c r="O447" s="20">
        <v>340</v>
      </c>
      <c r="P447" s="20">
        <v>282</v>
      </c>
    </row>
    <row r="448" spans="1:16" x14ac:dyDescent="0.2">
      <c r="A448" s="116" t="s">
        <v>208</v>
      </c>
      <c r="B448" s="6" t="s">
        <v>20</v>
      </c>
      <c r="C448" s="16">
        <v>0.95104895104895104</v>
      </c>
      <c r="D448" s="16">
        <v>0.93023255813953487</v>
      </c>
      <c r="E448" s="16" t="e">
        <v>#DIV/0!</v>
      </c>
      <c r="F448" s="16">
        <v>0.96551724137931039</v>
      </c>
      <c r="G448" s="16">
        <v>0.96</v>
      </c>
      <c r="H448" s="16">
        <v>0.95104895104895104</v>
      </c>
      <c r="I448" s="20">
        <v>143</v>
      </c>
      <c r="J448" s="20">
        <v>136</v>
      </c>
      <c r="K448" s="20">
        <v>43</v>
      </c>
      <c r="L448" s="20">
        <v>40</v>
      </c>
      <c r="M448" s="20"/>
      <c r="N448" s="20"/>
      <c r="O448" s="20">
        <v>29</v>
      </c>
      <c r="P448" s="20">
        <v>28</v>
      </c>
    </row>
    <row r="449" spans="1:31" x14ac:dyDescent="0.2">
      <c r="A449" s="116" t="s">
        <v>206</v>
      </c>
      <c r="B449" s="6" t="s">
        <v>21</v>
      </c>
      <c r="C449" s="16">
        <v>0.89593657086223988</v>
      </c>
      <c r="D449" s="16">
        <v>0.86956521739130432</v>
      </c>
      <c r="E449" s="16">
        <v>0.88</v>
      </c>
      <c r="F449" s="16">
        <v>0.85256410256410253</v>
      </c>
      <c r="G449" s="16">
        <v>0.90094339622641506</v>
      </c>
      <c r="H449" s="16">
        <v>0.89793641940881208</v>
      </c>
      <c r="I449" s="20">
        <v>2018</v>
      </c>
      <c r="J449" s="20">
        <v>1808</v>
      </c>
      <c r="K449" s="20">
        <v>322</v>
      </c>
      <c r="L449" s="20">
        <v>280</v>
      </c>
      <c r="M449" s="20">
        <v>225</v>
      </c>
      <c r="N449" s="20">
        <v>198</v>
      </c>
      <c r="O449" s="20">
        <v>156</v>
      </c>
      <c r="P449" s="20">
        <v>133</v>
      </c>
    </row>
    <row r="450" spans="1:31" x14ac:dyDescent="0.2">
      <c r="A450" s="116" t="s">
        <v>224</v>
      </c>
      <c r="B450" s="6" t="s">
        <v>22</v>
      </c>
      <c r="C450" s="16">
        <v>0.83720930232558144</v>
      </c>
      <c r="D450" s="16">
        <v>0.9285714285714286</v>
      </c>
      <c r="E450" s="16" t="e">
        <v>#DIV/0!</v>
      </c>
      <c r="F450" s="16">
        <v>0.75</v>
      </c>
      <c r="G450" s="16">
        <v>0.81944444444444442</v>
      </c>
      <c r="H450" s="16">
        <v>0.83720930232558144</v>
      </c>
      <c r="I450" s="20">
        <v>86</v>
      </c>
      <c r="J450" s="20">
        <v>72</v>
      </c>
      <c r="K450" s="20">
        <v>14</v>
      </c>
      <c r="L450" s="20">
        <v>13</v>
      </c>
      <c r="M450" s="20"/>
      <c r="N450" s="20"/>
      <c r="O450" s="20">
        <v>12</v>
      </c>
      <c r="P450" s="144">
        <v>9</v>
      </c>
      <c r="Q450" s="145" t="s">
        <v>252</v>
      </c>
    </row>
    <row r="451" spans="1:31" x14ac:dyDescent="0.2">
      <c r="A451" s="116" t="s">
        <v>208</v>
      </c>
      <c r="B451" s="6" t="s">
        <v>23</v>
      </c>
      <c r="C451" s="16">
        <v>0.86238532110091748</v>
      </c>
      <c r="D451" s="16">
        <v>0.82758620689655171</v>
      </c>
      <c r="E451" s="16">
        <v>0.88235294117647056</v>
      </c>
      <c r="F451" s="16">
        <v>0.85915492957746475</v>
      </c>
      <c r="G451" s="16">
        <v>0.8854961832061069</v>
      </c>
      <c r="H451" s="16">
        <v>0.86069651741293529</v>
      </c>
      <c r="I451" s="20">
        <v>218</v>
      </c>
      <c r="J451" s="20">
        <v>188</v>
      </c>
      <c r="K451" s="20">
        <v>87</v>
      </c>
      <c r="L451" s="20">
        <v>72</v>
      </c>
      <c r="M451" s="20">
        <v>17</v>
      </c>
      <c r="N451" s="20">
        <v>15</v>
      </c>
      <c r="O451" s="20">
        <v>71</v>
      </c>
      <c r="P451" s="20">
        <v>61</v>
      </c>
    </row>
    <row r="452" spans="1:31" x14ac:dyDescent="0.2">
      <c r="A452" s="116"/>
      <c r="B452" s="8" t="s">
        <v>2</v>
      </c>
      <c r="C452" s="17">
        <v>0.89688218757986204</v>
      </c>
      <c r="D452" s="17">
        <v>0.85497166409067493</v>
      </c>
      <c r="E452" s="17">
        <v>0.8994413407821229</v>
      </c>
      <c r="F452" s="17">
        <v>0.86795937211449681</v>
      </c>
      <c r="G452" s="17">
        <v>0.91070518266779954</v>
      </c>
      <c r="H452" s="17">
        <v>0.89658856206822879</v>
      </c>
      <c r="I452" s="21">
        <v>15652</v>
      </c>
      <c r="J452" s="21">
        <v>14038</v>
      </c>
      <c r="K452" s="21">
        <v>3882</v>
      </c>
      <c r="L452" s="21">
        <v>3319</v>
      </c>
      <c r="M452" s="109">
        <v>1611</v>
      </c>
      <c r="N452" s="109">
        <v>1449</v>
      </c>
      <c r="O452" s="21">
        <v>3249</v>
      </c>
      <c r="P452" s="21">
        <v>2820</v>
      </c>
    </row>
    <row r="453" spans="1:31" x14ac:dyDescent="0.2">
      <c r="A453" s="116"/>
      <c r="B453" s="110" t="s">
        <v>206</v>
      </c>
      <c r="C453" s="111">
        <v>0.89360663738408985</v>
      </c>
      <c r="D453" s="111">
        <v>0.83267561168113657</v>
      </c>
      <c r="E453" s="111">
        <v>0.89018901890189017</v>
      </c>
      <c r="F453" s="111">
        <v>0.86838534599728634</v>
      </c>
      <c r="G453" s="111">
        <v>0.90942622950819674</v>
      </c>
      <c r="H453" s="111">
        <v>0.89436060365369341</v>
      </c>
      <c r="I453" s="112">
        <v>6147</v>
      </c>
      <c r="J453" s="112">
        <v>5493</v>
      </c>
      <c r="K453" s="112">
        <v>1267</v>
      </c>
      <c r="L453" s="112">
        <v>1055</v>
      </c>
      <c r="M453" s="112">
        <v>1111</v>
      </c>
      <c r="N453" s="112">
        <v>989</v>
      </c>
      <c r="O453" s="112">
        <v>1474</v>
      </c>
      <c r="P453" s="112">
        <v>1280</v>
      </c>
    </row>
    <row r="454" spans="1:31" x14ac:dyDescent="0.2">
      <c r="A454" s="116"/>
      <c r="B454" s="110" t="s">
        <v>207</v>
      </c>
      <c r="C454" s="111">
        <v>0.87292307692307691</v>
      </c>
      <c r="D454" s="111">
        <v>0.8369932432432432</v>
      </c>
      <c r="E454" s="111">
        <v>0.8651685393258427</v>
      </c>
      <c r="F454" s="111">
        <v>0.83732660781841106</v>
      </c>
      <c r="G454" s="111">
        <v>0.89351403678606001</v>
      </c>
      <c r="H454" s="111">
        <v>0.87314141094590314</v>
      </c>
      <c r="I454" s="112">
        <v>3250</v>
      </c>
      <c r="J454" s="112">
        <v>2837</v>
      </c>
      <c r="K454" s="112">
        <v>1184</v>
      </c>
      <c r="L454" s="112">
        <v>991</v>
      </c>
      <c r="M454" s="112">
        <v>89</v>
      </c>
      <c r="N454" s="112">
        <v>77</v>
      </c>
      <c r="O454" s="112">
        <v>793</v>
      </c>
      <c r="P454" s="112">
        <v>664</v>
      </c>
    </row>
    <row r="455" spans="1:31" x14ac:dyDescent="0.2">
      <c r="A455" s="116"/>
      <c r="B455" s="110" t="s">
        <v>208</v>
      </c>
      <c r="C455" s="111">
        <v>0.8981196581196581</v>
      </c>
      <c r="D455" s="111">
        <v>0.87111622554660528</v>
      </c>
      <c r="E455" s="111">
        <v>0.89669421487603307</v>
      </c>
      <c r="F455" s="111">
        <v>0.87106918238993714</v>
      </c>
      <c r="G455" s="111">
        <v>0.90953307392996108</v>
      </c>
      <c r="H455" s="111">
        <v>0.8982482295937384</v>
      </c>
      <c r="I455" s="112">
        <v>2925</v>
      </c>
      <c r="J455" s="112">
        <v>2627</v>
      </c>
      <c r="K455" s="112">
        <v>869</v>
      </c>
      <c r="L455" s="112">
        <v>757</v>
      </c>
      <c r="M455" s="112">
        <v>242</v>
      </c>
      <c r="N455" s="112">
        <v>217</v>
      </c>
      <c r="O455" s="112">
        <v>636</v>
      </c>
      <c r="P455" s="112">
        <v>554</v>
      </c>
    </row>
    <row r="456" spans="1:31" x14ac:dyDescent="0.2">
      <c r="A456" s="116"/>
      <c r="B456" s="110" t="s">
        <v>224</v>
      </c>
      <c r="C456" s="111">
        <v>0.92522522522522521</v>
      </c>
      <c r="D456" s="111">
        <v>0.91814946619217086</v>
      </c>
      <c r="E456" s="111">
        <v>0.96969696969696972</v>
      </c>
      <c r="F456" s="111">
        <v>0.93063583815028905</v>
      </c>
      <c r="G456" s="111">
        <v>0.92666184971098264</v>
      </c>
      <c r="H456" s="111">
        <v>0.92338961851156975</v>
      </c>
      <c r="I456" s="112">
        <v>3330</v>
      </c>
      <c r="J456" s="112">
        <v>3081</v>
      </c>
      <c r="K456" s="112">
        <v>562</v>
      </c>
      <c r="L456" s="112">
        <v>516</v>
      </c>
      <c r="M456" s="112">
        <v>132</v>
      </c>
      <c r="N456" s="112">
        <v>128</v>
      </c>
      <c r="O456" s="112">
        <v>346</v>
      </c>
      <c r="P456" s="112">
        <v>322</v>
      </c>
    </row>
    <row r="457" spans="1:31" x14ac:dyDescent="0.2">
      <c r="A457" s="116"/>
      <c r="M457" s="1"/>
      <c r="P457" s="115" t="s">
        <v>251</v>
      </c>
    </row>
    <row r="458" spans="1:31" x14ac:dyDescent="0.2">
      <c r="A458" s="116"/>
      <c r="M458" s="1"/>
      <c r="P458" s="115"/>
    </row>
    <row r="459" spans="1:31" x14ac:dyDescent="0.2">
      <c r="A459" s="116"/>
    </row>
    <row r="460" spans="1:31" ht="14.25" x14ac:dyDescent="0.2">
      <c r="A460" s="116"/>
      <c r="B460" s="5" t="s">
        <v>316</v>
      </c>
      <c r="O460" s="107" t="s">
        <v>189</v>
      </c>
      <c r="P460" s="2">
        <v>14</v>
      </c>
    </row>
    <row r="461" spans="1:31" x14ac:dyDescent="0.2">
      <c r="A461" s="116"/>
      <c r="C461" s="26"/>
      <c r="D461" s="26"/>
      <c r="E461" s="26"/>
      <c r="F461" s="26"/>
      <c r="G461" s="26"/>
      <c r="H461" s="26"/>
      <c r="Y461" s="2"/>
      <c r="Z461" s="2"/>
      <c r="AA461" s="2"/>
      <c r="AB461" s="2"/>
      <c r="AC461" s="2"/>
      <c r="AD461" s="2"/>
      <c r="AE461" s="2"/>
    </row>
    <row r="462" spans="1:31" x14ac:dyDescent="0.2">
      <c r="A462" s="116"/>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2" customFormat="1" ht="24" x14ac:dyDescent="0.2">
      <c r="A463" s="130"/>
      <c r="B463" s="139" t="s">
        <v>25</v>
      </c>
      <c r="C463" s="129" t="s">
        <v>24</v>
      </c>
      <c r="D463" s="129" t="s">
        <v>0</v>
      </c>
      <c r="E463" s="129" t="s">
        <v>1</v>
      </c>
      <c r="F463" s="129" t="s">
        <v>222</v>
      </c>
      <c r="G463" s="129" t="s">
        <v>186</v>
      </c>
      <c r="H463" s="129" t="s">
        <v>221</v>
      </c>
      <c r="I463" s="129" t="s">
        <v>106</v>
      </c>
      <c r="J463" s="129" t="s">
        <v>107</v>
      </c>
      <c r="K463" s="129" t="s">
        <v>106</v>
      </c>
      <c r="L463" s="129" t="s">
        <v>107</v>
      </c>
      <c r="M463" s="129" t="s">
        <v>106</v>
      </c>
      <c r="N463" s="129" t="s">
        <v>107</v>
      </c>
      <c r="O463" s="129" t="s">
        <v>106</v>
      </c>
      <c r="P463" s="129" t="s">
        <v>107</v>
      </c>
      <c r="Q463" s="140"/>
      <c r="R463" s="140"/>
      <c r="S463" s="140"/>
      <c r="T463" s="140"/>
      <c r="U463" s="140"/>
      <c r="V463" s="140"/>
      <c r="W463" s="140"/>
      <c r="X463" s="140"/>
      <c r="Y463" s="140"/>
      <c r="Z463" s="140"/>
      <c r="AA463" s="140"/>
      <c r="AB463" s="140"/>
      <c r="AC463" s="140"/>
      <c r="AD463" s="140"/>
      <c r="AE463" s="140"/>
    </row>
    <row r="464" spans="1:31" x14ac:dyDescent="0.2">
      <c r="A464" s="116" t="s">
        <v>206</v>
      </c>
      <c r="B464" s="6" t="s">
        <v>4</v>
      </c>
      <c r="C464" s="13">
        <v>0.91092436974789914</v>
      </c>
      <c r="D464" s="13">
        <v>0.91269841269841268</v>
      </c>
      <c r="E464" s="13">
        <v>0.94186046511627908</v>
      </c>
      <c r="F464" s="13">
        <v>0.95</v>
      </c>
      <c r="G464" s="13">
        <v>0.9107142857142857</v>
      </c>
      <c r="H464" s="16">
        <v>0.9023605150214592</v>
      </c>
      <c r="I464" s="20">
        <v>1084</v>
      </c>
      <c r="J464" s="20">
        <v>1190</v>
      </c>
      <c r="K464" s="20">
        <v>115</v>
      </c>
      <c r="L464" s="20">
        <v>126</v>
      </c>
      <c r="M464" s="20">
        <v>243</v>
      </c>
      <c r="N464" s="20">
        <v>258</v>
      </c>
      <c r="O464" s="20">
        <v>285</v>
      </c>
      <c r="P464" s="20">
        <v>300</v>
      </c>
      <c r="Y464" s="2"/>
      <c r="Z464" s="2"/>
      <c r="AA464" s="2"/>
      <c r="AB464" s="2"/>
      <c r="AC464" s="2"/>
      <c r="AD464" s="2"/>
      <c r="AE464" s="2"/>
    </row>
    <row r="465" spans="1:31" x14ac:dyDescent="0.2">
      <c r="A465" s="116" t="s">
        <v>207</v>
      </c>
      <c r="B465" s="6" t="s">
        <v>5</v>
      </c>
      <c r="C465" s="13">
        <v>0.86879432624113473</v>
      </c>
      <c r="D465" s="13">
        <v>0.83333333333333337</v>
      </c>
      <c r="E465" s="13">
        <v>0.75</v>
      </c>
      <c r="F465" s="13">
        <v>0.81958762886597936</v>
      </c>
      <c r="G465" s="13">
        <v>0.88435374149659862</v>
      </c>
      <c r="H465" s="13">
        <v>0.87108433734939761</v>
      </c>
      <c r="I465" s="20">
        <v>735</v>
      </c>
      <c r="J465" s="20">
        <v>846</v>
      </c>
      <c r="K465" s="20">
        <v>215</v>
      </c>
      <c r="L465" s="20">
        <v>258</v>
      </c>
      <c r="M465" s="20">
        <v>12</v>
      </c>
      <c r="N465" s="20">
        <v>16</v>
      </c>
      <c r="O465" s="20">
        <v>159</v>
      </c>
      <c r="P465" s="20">
        <v>194</v>
      </c>
      <c r="Y465" s="2"/>
      <c r="Z465" s="2"/>
      <c r="AA465" s="2"/>
      <c r="AB465" s="2"/>
      <c r="AC465" s="2"/>
      <c r="AD465" s="2"/>
      <c r="AE465" s="2"/>
    </row>
    <row r="466" spans="1:31" x14ac:dyDescent="0.2">
      <c r="A466" s="116" t="s">
        <v>224</v>
      </c>
      <c r="B466" s="6" t="s">
        <v>6</v>
      </c>
      <c r="C466" s="13">
        <v>0.96066945606694565</v>
      </c>
      <c r="D466" s="13">
        <v>0.93206521739130432</v>
      </c>
      <c r="E466" s="13">
        <v>0.92660550458715596</v>
      </c>
      <c r="F466" s="13">
        <v>0.95714285714285718</v>
      </c>
      <c r="G466" s="13">
        <v>0.96587537091988129</v>
      </c>
      <c r="H466" s="13">
        <v>0.96229723805348533</v>
      </c>
      <c r="I466" s="20">
        <v>2296</v>
      </c>
      <c r="J466" s="20">
        <v>2390</v>
      </c>
      <c r="K466" s="20">
        <v>343</v>
      </c>
      <c r="L466" s="20">
        <v>368</v>
      </c>
      <c r="M466" s="20">
        <v>101</v>
      </c>
      <c r="N466" s="20">
        <v>109</v>
      </c>
      <c r="O466" s="20">
        <v>201</v>
      </c>
      <c r="P466" s="20">
        <v>210</v>
      </c>
      <c r="Y466" s="2"/>
      <c r="Z466" s="2"/>
      <c r="AA466" s="2"/>
      <c r="AB466" s="2"/>
      <c r="AC466" s="2"/>
      <c r="AD466" s="2"/>
      <c r="AE466" s="2"/>
    </row>
    <row r="467" spans="1:31" x14ac:dyDescent="0.2">
      <c r="A467" s="116" t="s">
        <v>208</v>
      </c>
      <c r="B467" s="6" t="s">
        <v>7</v>
      </c>
      <c r="C467" s="13">
        <v>0.78395061728395066</v>
      </c>
      <c r="D467" s="13">
        <v>0.68309859154929575</v>
      </c>
      <c r="E467" s="13">
        <v>0.75362318840579712</v>
      </c>
      <c r="F467" s="13">
        <v>0.79338842975206614</v>
      </c>
      <c r="G467" s="13">
        <v>0.80538922155688619</v>
      </c>
      <c r="H467" s="13">
        <v>0.78677462887989202</v>
      </c>
      <c r="I467" s="20">
        <v>635</v>
      </c>
      <c r="J467" s="20">
        <v>810</v>
      </c>
      <c r="K467" s="20">
        <v>97</v>
      </c>
      <c r="L467" s="20">
        <v>142</v>
      </c>
      <c r="M467" s="20">
        <v>52</v>
      </c>
      <c r="N467" s="20">
        <v>69</v>
      </c>
      <c r="O467" s="20">
        <v>96</v>
      </c>
      <c r="P467" s="20">
        <v>121</v>
      </c>
      <c r="Y467" s="2"/>
      <c r="Z467" s="2"/>
      <c r="AA467" s="2"/>
      <c r="AB467" s="2"/>
      <c r="AC467" s="2"/>
      <c r="AD467" s="2"/>
      <c r="AE467" s="2"/>
    </row>
    <row r="468" spans="1:31" x14ac:dyDescent="0.2">
      <c r="A468" s="116" t="s">
        <v>206</v>
      </c>
      <c r="B468" s="6" t="s">
        <v>8</v>
      </c>
      <c r="C468" s="13">
        <v>0.87091757387247282</v>
      </c>
      <c r="D468" s="13">
        <v>0.83486238532110091</v>
      </c>
      <c r="E468" s="13">
        <v>0.81749049429657794</v>
      </c>
      <c r="F468" s="13">
        <v>0.84132841328413288</v>
      </c>
      <c r="G468" s="13">
        <v>0.88061174148988652</v>
      </c>
      <c r="H468" s="13">
        <v>0.89455973079080198</v>
      </c>
      <c r="I468" s="20">
        <v>2240</v>
      </c>
      <c r="J468" s="20">
        <v>2572</v>
      </c>
      <c r="K468" s="20">
        <v>455</v>
      </c>
      <c r="L468" s="20">
        <v>545</v>
      </c>
      <c r="M468" s="20">
        <v>645</v>
      </c>
      <c r="N468" s="20">
        <v>789</v>
      </c>
      <c r="O468" s="20">
        <v>912</v>
      </c>
      <c r="P468" s="20">
        <v>1084</v>
      </c>
      <c r="Y468" s="2"/>
      <c r="Z468" s="2"/>
      <c r="AA468" s="2"/>
      <c r="AB468" s="2"/>
      <c r="AC468" s="2"/>
      <c r="AD468" s="2"/>
      <c r="AE468" s="2"/>
    </row>
    <row r="469" spans="1:31" x14ac:dyDescent="0.2">
      <c r="A469" s="116" t="s">
        <v>208</v>
      </c>
      <c r="B469" s="6" t="s">
        <v>9</v>
      </c>
      <c r="C469" s="13">
        <v>0.91596638655462181</v>
      </c>
      <c r="D469" s="13">
        <v>0.81140350877192979</v>
      </c>
      <c r="E469" s="13">
        <v>0.88372093023255816</v>
      </c>
      <c r="F469" s="13">
        <v>0.80808080808080807</v>
      </c>
      <c r="G469" s="13">
        <v>0.9553719008264463</v>
      </c>
      <c r="H469" s="13">
        <v>0.91772151898734178</v>
      </c>
      <c r="I469" s="20">
        <v>763</v>
      </c>
      <c r="J469" s="20">
        <v>833</v>
      </c>
      <c r="K469" s="20">
        <v>185</v>
      </c>
      <c r="L469" s="20">
        <v>228</v>
      </c>
      <c r="M469" s="20">
        <v>38</v>
      </c>
      <c r="N469" s="20">
        <v>43</v>
      </c>
      <c r="O469" s="20">
        <v>160</v>
      </c>
      <c r="P469" s="20">
        <v>198</v>
      </c>
      <c r="Y469" s="2"/>
      <c r="Z469" s="2"/>
      <c r="AA469" s="2"/>
      <c r="AB469" s="2"/>
      <c r="AC469" s="2"/>
      <c r="AD469" s="2"/>
      <c r="AE469" s="2"/>
    </row>
    <row r="470" spans="1:31" x14ac:dyDescent="0.2">
      <c r="A470" s="116" t="s">
        <v>208</v>
      </c>
      <c r="B470" s="6" t="s">
        <v>10</v>
      </c>
      <c r="C470" s="13">
        <v>0.80188679245283023</v>
      </c>
      <c r="D470" s="13">
        <v>0.71951219512195119</v>
      </c>
      <c r="E470" s="13">
        <v>0.72881355932203384</v>
      </c>
      <c r="F470" s="13">
        <v>0.79611650485436891</v>
      </c>
      <c r="G470" s="13">
        <v>0.82163742690058483</v>
      </c>
      <c r="H470" s="13">
        <v>0.81369863013698629</v>
      </c>
      <c r="I470" s="20">
        <v>340</v>
      </c>
      <c r="J470" s="20">
        <v>424</v>
      </c>
      <c r="K470" s="20">
        <v>59</v>
      </c>
      <c r="L470" s="20">
        <v>82</v>
      </c>
      <c r="M470" s="20">
        <v>43</v>
      </c>
      <c r="N470" s="20">
        <v>59</v>
      </c>
      <c r="O470" s="20">
        <v>82</v>
      </c>
      <c r="P470" s="20">
        <v>103</v>
      </c>
      <c r="Y470" s="2"/>
      <c r="Z470" s="2"/>
      <c r="AA470" s="2"/>
      <c r="AB470" s="2"/>
      <c r="AC470" s="2"/>
      <c r="AD470" s="2"/>
      <c r="AE470" s="2"/>
    </row>
    <row r="471" spans="1:31" x14ac:dyDescent="0.2">
      <c r="A471" s="116" t="s">
        <v>207</v>
      </c>
      <c r="B471" s="6" t="s">
        <v>11</v>
      </c>
      <c r="C471" s="13">
        <v>0.81975308641975309</v>
      </c>
      <c r="D471" s="13">
        <v>0.7439613526570048</v>
      </c>
      <c r="E471" s="13">
        <v>0.9</v>
      </c>
      <c r="F471" s="13">
        <v>0.73793103448275865</v>
      </c>
      <c r="G471" s="13">
        <v>0.89898989898989901</v>
      </c>
      <c r="H471" s="13">
        <v>0.8177215189873418</v>
      </c>
      <c r="I471" s="20">
        <v>332</v>
      </c>
      <c r="J471" s="20">
        <v>405</v>
      </c>
      <c r="K471" s="20">
        <v>154</v>
      </c>
      <c r="L471" s="20">
        <v>207</v>
      </c>
      <c r="M471" s="20">
        <v>9</v>
      </c>
      <c r="N471" s="20">
        <v>10</v>
      </c>
      <c r="O471" s="20">
        <v>107</v>
      </c>
      <c r="P471" s="20">
        <v>145</v>
      </c>
      <c r="Y471" s="2"/>
      <c r="Z471" s="2"/>
      <c r="AA471" s="2"/>
      <c r="AB471" s="2"/>
      <c r="AC471" s="2"/>
      <c r="AD471" s="2"/>
      <c r="AE471" s="2"/>
    </row>
    <row r="472" spans="1:31" x14ac:dyDescent="0.2">
      <c r="A472" s="116" t="s">
        <v>208</v>
      </c>
      <c r="B472" s="6" t="s">
        <v>12</v>
      </c>
      <c r="C472" s="13">
        <v>0.80698529411764708</v>
      </c>
      <c r="D472" s="13">
        <v>0.7231638418079096</v>
      </c>
      <c r="E472" s="13">
        <v>0.7441860465116279</v>
      </c>
      <c r="F472" s="13">
        <v>0.75172413793103443</v>
      </c>
      <c r="G472" s="13">
        <v>0.84741144414168934</v>
      </c>
      <c r="H472" s="13">
        <v>0.81237524950099804</v>
      </c>
      <c r="I472" s="20">
        <v>439</v>
      </c>
      <c r="J472" s="20">
        <v>544</v>
      </c>
      <c r="K472" s="20">
        <v>128</v>
      </c>
      <c r="L472" s="20">
        <v>177</v>
      </c>
      <c r="M472" s="20">
        <v>32</v>
      </c>
      <c r="N472" s="20">
        <v>43</v>
      </c>
      <c r="O472" s="20">
        <v>109</v>
      </c>
      <c r="P472" s="20">
        <v>145</v>
      </c>
      <c r="Y472" s="2"/>
      <c r="Z472" s="2"/>
      <c r="AA472" s="2"/>
      <c r="AB472" s="2"/>
      <c r="AC472" s="2"/>
      <c r="AD472" s="2"/>
      <c r="AE472" s="2"/>
    </row>
    <row r="473" spans="1:31" x14ac:dyDescent="0.2">
      <c r="A473" s="116" t="s">
        <v>224</v>
      </c>
      <c r="B473" s="6" t="s">
        <v>13</v>
      </c>
      <c r="C473" s="13">
        <v>0.75838926174496646</v>
      </c>
      <c r="D473" s="13">
        <v>0.75838926174496646</v>
      </c>
      <c r="E473" s="13">
        <v>0.8571428571428571</v>
      </c>
      <c r="F473" s="13">
        <v>0.67213114754098358</v>
      </c>
      <c r="G473" s="13">
        <v>0.75838926174496646</v>
      </c>
      <c r="H473" s="13">
        <v>0.75601374570446733</v>
      </c>
      <c r="I473" s="20">
        <v>452</v>
      </c>
      <c r="J473" s="20">
        <v>596</v>
      </c>
      <c r="K473" s="20">
        <v>113</v>
      </c>
      <c r="L473" s="20">
        <v>149</v>
      </c>
      <c r="M473" s="20">
        <v>12</v>
      </c>
      <c r="N473" s="20">
        <v>14</v>
      </c>
      <c r="O473" s="20">
        <v>41</v>
      </c>
      <c r="P473" s="20">
        <v>61</v>
      </c>
      <c r="Y473" s="2"/>
      <c r="Z473" s="2"/>
      <c r="AA473" s="2"/>
      <c r="AB473" s="2"/>
      <c r="AC473" s="2"/>
      <c r="AD473" s="2"/>
      <c r="AE473" s="2"/>
    </row>
    <row r="474" spans="1:31" x14ac:dyDescent="0.2">
      <c r="A474" s="116" t="s">
        <v>206</v>
      </c>
      <c r="B474" s="6" t="s">
        <v>14</v>
      </c>
      <c r="C474" s="13">
        <v>0.27633378932968539</v>
      </c>
      <c r="D474" s="13">
        <v>0.32615384615384613</v>
      </c>
      <c r="E474" s="13">
        <v>0.14285714285714285</v>
      </c>
      <c r="F474" s="13">
        <v>0.32314410480349343</v>
      </c>
      <c r="G474" s="13">
        <v>0.23645320197044334</v>
      </c>
      <c r="H474" s="13">
        <v>0.28028169014084509</v>
      </c>
      <c r="I474" s="20">
        <v>202</v>
      </c>
      <c r="J474" s="20">
        <v>731</v>
      </c>
      <c r="K474" s="20">
        <v>106</v>
      </c>
      <c r="L474" s="20">
        <v>325</v>
      </c>
      <c r="M474" s="20">
        <v>3</v>
      </c>
      <c r="N474" s="20">
        <v>21</v>
      </c>
      <c r="O474" s="20">
        <v>74</v>
      </c>
      <c r="P474" s="20">
        <v>229</v>
      </c>
      <c r="Y474" s="2"/>
      <c r="Z474" s="2"/>
      <c r="AA474" s="2"/>
      <c r="AB474" s="2"/>
      <c r="AC474" s="2"/>
      <c r="AD474" s="2"/>
      <c r="AE474" s="2"/>
    </row>
    <row r="475" spans="1:31" x14ac:dyDescent="0.2">
      <c r="A475" s="116" t="s">
        <v>224</v>
      </c>
      <c r="B475" s="6" t="s">
        <v>15</v>
      </c>
      <c r="C475" s="13">
        <v>0.95154185022026427</v>
      </c>
      <c r="D475" s="13">
        <v>0.97297297297297303</v>
      </c>
      <c r="E475" s="13">
        <v>1</v>
      </c>
      <c r="F475" s="13">
        <v>0.90909090909090906</v>
      </c>
      <c r="G475" s="13">
        <v>0.94736842105263153</v>
      </c>
      <c r="H475" s="13">
        <v>0.95</v>
      </c>
      <c r="I475" s="20">
        <v>216</v>
      </c>
      <c r="J475" s="20">
        <v>227</v>
      </c>
      <c r="K475" s="20">
        <v>36</v>
      </c>
      <c r="L475" s="20">
        <v>37</v>
      </c>
      <c r="M475" s="20">
        <v>7</v>
      </c>
      <c r="N475" s="20">
        <v>7</v>
      </c>
      <c r="O475" s="20">
        <v>20</v>
      </c>
      <c r="P475" s="20">
        <v>22</v>
      </c>
      <c r="Y475" s="2"/>
      <c r="Z475" s="2"/>
      <c r="AA475" s="2"/>
      <c r="AB475" s="2"/>
      <c r="AC475" s="2"/>
      <c r="AD475" s="2"/>
      <c r="AE475" s="2"/>
    </row>
    <row r="476" spans="1:31" x14ac:dyDescent="0.2">
      <c r="A476" s="116" t="s">
        <v>224</v>
      </c>
      <c r="B476" s="6" t="s">
        <v>16</v>
      </c>
      <c r="C476" s="13">
        <v>0.87055016181229772</v>
      </c>
      <c r="D476" s="13">
        <v>0.83435582822085885</v>
      </c>
      <c r="E476" s="13">
        <v>0.73170731707317072</v>
      </c>
      <c r="F476" s="13">
        <v>0.80219780219780223</v>
      </c>
      <c r="G476" s="13">
        <v>0.87827225130890052</v>
      </c>
      <c r="H476" s="13">
        <v>0.87697516930022579</v>
      </c>
      <c r="I476" s="20">
        <v>807</v>
      </c>
      <c r="J476" s="20">
        <v>927</v>
      </c>
      <c r="K476" s="20">
        <v>136</v>
      </c>
      <c r="L476" s="20">
        <v>163</v>
      </c>
      <c r="M476" s="20">
        <v>30</v>
      </c>
      <c r="N476" s="20">
        <v>41</v>
      </c>
      <c r="O476" s="20">
        <v>73</v>
      </c>
      <c r="P476" s="20">
        <v>91</v>
      </c>
      <c r="Y476" s="2"/>
      <c r="Z476" s="2"/>
      <c r="AA476" s="2"/>
      <c r="AB476" s="2"/>
      <c r="AC476" s="2"/>
      <c r="AD476" s="2"/>
      <c r="AE476" s="2"/>
    </row>
    <row r="477" spans="1:31" x14ac:dyDescent="0.2">
      <c r="A477" s="116" t="s">
        <v>207</v>
      </c>
      <c r="B477" s="6" t="s">
        <v>17</v>
      </c>
      <c r="C477" s="13">
        <v>0.89473684210526316</v>
      </c>
      <c r="D477" s="13">
        <v>0.8904109589041096</v>
      </c>
      <c r="E477" s="13">
        <v>0.8571428571428571</v>
      </c>
      <c r="F477" s="13">
        <v>0.89215686274509809</v>
      </c>
      <c r="G477" s="13">
        <v>0.90243902439024393</v>
      </c>
      <c r="H477" s="13">
        <v>0.89592760180995479</v>
      </c>
      <c r="I477" s="20">
        <v>204</v>
      </c>
      <c r="J477" s="20">
        <v>228</v>
      </c>
      <c r="K477" s="20">
        <v>130</v>
      </c>
      <c r="L477" s="20">
        <v>146</v>
      </c>
      <c r="M477" s="20">
        <v>6</v>
      </c>
      <c r="N477" s="20">
        <v>7</v>
      </c>
      <c r="O477" s="20">
        <v>91</v>
      </c>
      <c r="P477" s="20">
        <v>102</v>
      </c>
      <c r="Y477" s="2"/>
      <c r="Z477" s="2"/>
      <c r="AA477" s="2"/>
      <c r="AB477" s="2"/>
      <c r="AC477" s="2"/>
      <c r="AD477" s="2"/>
      <c r="AE477" s="2"/>
    </row>
    <row r="478" spans="1:31" x14ac:dyDescent="0.2">
      <c r="A478" s="116" t="s">
        <v>207</v>
      </c>
      <c r="B478" s="6" t="s">
        <v>18</v>
      </c>
      <c r="C478" s="13">
        <v>0.63372093023255816</v>
      </c>
      <c r="D478" s="13">
        <v>0.61599999999999999</v>
      </c>
      <c r="E478" s="13">
        <v>0.83333333333333337</v>
      </c>
      <c r="F478" s="13">
        <v>0.61111111111111116</v>
      </c>
      <c r="G478" s="13">
        <v>0.64383561643835618</v>
      </c>
      <c r="H478" s="13">
        <v>0.63017751479289941</v>
      </c>
      <c r="I478" s="20">
        <v>218</v>
      </c>
      <c r="J478" s="20">
        <v>344</v>
      </c>
      <c r="K478" s="20">
        <v>77</v>
      </c>
      <c r="L478" s="20">
        <v>125</v>
      </c>
      <c r="M478" s="20">
        <v>5</v>
      </c>
      <c r="N478" s="20">
        <v>6</v>
      </c>
      <c r="O478" s="20">
        <v>33</v>
      </c>
      <c r="P478" s="20">
        <v>54</v>
      </c>
      <c r="Y478" s="2"/>
      <c r="Z478" s="2"/>
      <c r="AA478" s="2"/>
      <c r="AB478" s="2"/>
      <c r="AC478" s="2"/>
      <c r="AD478" s="2"/>
      <c r="AE478" s="2"/>
    </row>
    <row r="479" spans="1:31" x14ac:dyDescent="0.2">
      <c r="A479" s="116" t="s">
        <v>207</v>
      </c>
      <c r="B479" s="6" t="s">
        <v>19</v>
      </c>
      <c r="C479" s="13">
        <v>0.92749529190207158</v>
      </c>
      <c r="D479" s="13">
        <v>0.84687500000000004</v>
      </c>
      <c r="E479" s="13">
        <v>0.83783783783783783</v>
      </c>
      <c r="F479" s="13">
        <v>0.90163934426229508</v>
      </c>
      <c r="G479" s="13">
        <v>0.96226415094339623</v>
      </c>
      <c r="H479" s="13">
        <v>0.93073170731707322</v>
      </c>
      <c r="I479" s="20">
        <v>985</v>
      </c>
      <c r="J479" s="20">
        <v>1062</v>
      </c>
      <c r="K479" s="20">
        <v>271</v>
      </c>
      <c r="L479" s="20">
        <v>320</v>
      </c>
      <c r="M479" s="20">
        <v>31</v>
      </c>
      <c r="N479" s="20">
        <v>37</v>
      </c>
      <c r="O479" s="20">
        <v>220</v>
      </c>
      <c r="P479" s="20">
        <v>244</v>
      </c>
      <c r="Y479" s="2"/>
      <c r="Z479" s="2"/>
      <c r="AA479" s="2"/>
      <c r="AB479" s="2"/>
      <c r="AC479" s="2"/>
      <c r="AD479" s="2"/>
      <c r="AE479" s="2"/>
    </row>
    <row r="480" spans="1:31" x14ac:dyDescent="0.2">
      <c r="A480" s="116" t="s">
        <v>208</v>
      </c>
      <c r="B480" s="6" t="s">
        <v>20</v>
      </c>
      <c r="C480" s="13">
        <v>0.76047904191616766</v>
      </c>
      <c r="D480" s="13">
        <v>0.7407407407407407</v>
      </c>
      <c r="E480" s="13">
        <v>1</v>
      </c>
      <c r="F480" s="13">
        <v>0.74358974358974361</v>
      </c>
      <c r="G480" s="13">
        <v>0.76991150442477874</v>
      </c>
      <c r="H480" s="13">
        <v>0.75609756097560976</v>
      </c>
      <c r="I480" s="20">
        <v>127</v>
      </c>
      <c r="J480" s="20">
        <v>167</v>
      </c>
      <c r="K480" s="20">
        <v>40</v>
      </c>
      <c r="L480" s="20">
        <v>54</v>
      </c>
      <c r="M480" s="20">
        <v>3</v>
      </c>
      <c r="N480" s="20">
        <v>3</v>
      </c>
      <c r="O480" s="20">
        <v>29</v>
      </c>
      <c r="P480" s="20">
        <v>39</v>
      </c>
      <c r="Y480" s="2"/>
      <c r="Z480" s="2"/>
      <c r="AA480" s="2"/>
      <c r="AB480" s="2"/>
      <c r="AC480" s="2"/>
      <c r="AD480" s="2"/>
      <c r="AE480" s="2"/>
    </row>
    <row r="481" spans="1:37" x14ac:dyDescent="0.2">
      <c r="A481" s="116" t="s">
        <v>206</v>
      </c>
      <c r="B481" s="6" t="s">
        <v>21</v>
      </c>
      <c r="C481" s="13">
        <v>0.83881401617250673</v>
      </c>
      <c r="D481" s="13">
        <v>0.81446540880503149</v>
      </c>
      <c r="E481" s="13">
        <v>0.82399999999999995</v>
      </c>
      <c r="F481" s="13">
        <v>0.87317073170731707</v>
      </c>
      <c r="G481" s="13">
        <v>0.84385165907612236</v>
      </c>
      <c r="H481" s="13">
        <v>0.84112149532710279</v>
      </c>
      <c r="I481" s="20">
        <v>1556</v>
      </c>
      <c r="J481" s="20">
        <v>1855</v>
      </c>
      <c r="K481" s="20">
        <v>259</v>
      </c>
      <c r="L481" s="20">
        <v>318</v>
      </c>
      <c r="M481" s="20">
        <v>206</v>
      </c>
      <c r="N481" s="20">
        <v>250</v>
      </c>
      <c r="O481" s="20">
        <v>179</v>
      </c>
      <c r="P481" s="20">
        <v>205</v>
      </c>
      <c r="Y481" s="2"/>
      <c r="Z481" s="2"/>
      <c r="AA481" s="2"/>
      <c r="AB481" s="2"/>
      <c r="AC481" s="2"/>
      <c r="AD481" s="2"/>
      <c r="AE481" s="2"/>
    </row>
    <row r="482" spans="1:37" x14ac:dyDescent="0.2">
      <c r="A482" s="116" t="s">
        <v>224</v>
      </c>
      <c r="B482" s="6" t="s">
        <v>22</v>
      </c>
      <c r="C482" s="13">
        <v>0.89320388349514568</v>
      </c>
      <c r="D482" s="13">
        <v>0.82608695652173914</v>
      </c>
      <c r="E482" s="13">
        <v>0.5</v>
      </c>
      <c r="F482" s="13">
        <v>0.77777777777777779</v>
      </c>
      <c r="G482" s="13">
        <v>0.91249999999999998</v>
      </c>
      <c r="H482" s="13">
        <v>0.90099009900990101</v>
      </c>
      <c r="I482" s="20">
        <v>92</v>
      </c>
      <c r="J482" s="20">
        <v>103</v>
      </c>
      <c r="K482" s="20">
        <v>19</v>
      </c>
      <c r="L482" s="20">
        <v>23</v>
      </c>
      <c r="M482" s="20">
        <v>1</v>
      </c>
      <c r="N482" s="20">
        <v>2</v>
      </c>
      <c r="O482" s="20">
        <v>7</v>
      </c>
      <c r="P482" s="20">
        <v>9</v>
      </c>
      <c r="Y482" s="2"/>
      <c r="Z482" s="2"/>
      <c r="AA482" s="2"/>
      <c r="AB482" s="2"/>
      <c r="AC482" s="2"/>
      <c r="AD482" s="2"/>
      <c r="AE482" s="2"/>
    </row>
    <row r="483" spans="1:37" x14ac:dyDescent="0.2">
      <c r="A483" s="116" t="s">
        <v>208</v>
      </c>
      <c r="B483" s="6" t="s">
        <v>23</v>
      </c>
      <c r="C483" s="13">
        <v>0.92010309278350511</v>
      </c>
      <c r="D483" s="13">
        <v>0.87662337662337664</v>
      </c>
      <c r="E483" s="13">
        <v>0.94444444444444442</v>
      </c>
      <c r="F483" s="13">
        <v>0.88157894736842102</v>
      </c>
      <c r="G483" s="13">
        <v>0.94871794871794868</v>
      </c>
      <c r="H483" s="13">
        <v>0.91891891891891897</v>
      </c>
      <c r="I483" s="20">
        <v>357</v>
      </c>
      <c r="J483" s="20">
        <v>388</v>
      </c>
      <c r="K483" s="20">
        <v>135</v>
      </c>
      <c r="L483" s="20">
        <v>154</v>
      </c>
      <c r="M483" s="20">
        <v>17</v>
      </c>
      <c r="N483" s="20">
        <v>18</v>
      </c>
      <c r="O483" s="20">
        <v>134</v>
      </c>
      <c r="P483" s="20">
        <v>152</v>
      </c>
      <c r="Y483" s="2"/>
      <c r="Z483" s="2"/>
      <c r="AA483" s="2"/>
      <c r="AB483" s="2"/>
      <c r="AC483" s="2"/>
      <c r="AD483" s="2"/>
      <c r="AE483" s="2"/>
    </row>
    <row r="484" spans="1:37" x14ac:dyDescent="0.2">
      <c r="A484" s="116"/>
      <c r="B484" s="8" t="s">
        <v>100</v>
      </c>
      <c r="C484" s="9">
        <v>0.84605215719264515</v>
      </c>
      <c r="D484" s="9">
        <v>0.77856599949328609</v>
      </c>
      <c r="E484" s="9">
        <v>0.83018867924528306</v>
      </c>
      <c r="F484" s="9">
        <v>0.81229773462783172</v>
      </c>
      <c r="G484" s="9">
        <v>0.8670342654588421</v>
      </c>
      <c r="H484" s="9">
        <v>0.84797843665768191</v>
      </c>
      <c r="I484" s="21">
        <v>14080</v>
      </c>
      <c r="J484" s="21">
        <v>16642</v>
      </c>
      <c r="K484" s="21">
        <v>3073</v>
      </c>
      <c r="L484" s="21">
        <v>3947</v>
      </c>
      <c r="M484" s="21">
        <v>1496</v>
      </c>
      <c r="N484" s="21">
        <v>1802</v>
      </c>
      <c r="O484" s="21">
        <v>3012</v>
      </c>
      <c r="P484" s="21">
        <v>3708</v>
      </c>
      <c r="Y484" s="2"/>
      <c r="Z484" s="2"/>
      <c r="AA484" s="2"/>
      <c r="AB484" s="2"/>
      <c r="AC484" s="2"/>
      <c r="AD484" s="2"/>
      <c r="AE484" s="2"/>
    </row>
    <row r="485" spans="1:37" x14ac:dyDescent="0.2">
      <c r="A485" s="116"/>
      <c r="B485" s="110" t="s">
        <v>206</v>
      </c>
      <c r="C485" s="113">
        <v>0.80056710775047257</v>
      </c>
      <c r="D485" s="113">
        <v>0.71156773211567736</v>
      </c>
      <c r="E485" s="113">
        <v>0.83232169954476476</v>
      </c>
      <c r="F485" s="113">
        <v>0.79757975797579761</v>
      </c>
      <c r="G485" s="113">
        <v>0.82379817242749309</v>
      </c>
      <c r="H485" s="113">
        <v>0.79224652087475145</v>
      </c>
      <c r="I485" s="112">
        <v>5082</v>
      </c>
      <c r="J485" s="112">
        <v>6348</v>
      </c>
      <c r="K485" s="112">
        <v>935</v>
      </c>
      <c r="L485" s="112">
        <v>1314</v>
      </c>
      <c r="M485" s="112">
        <v>1097</v>
      </c>
      <c r="N485" s="112">
        <v>1318</v>
      </c>
      <c r="O485" s="112">
        <v>1450</v>
      </c>
      <c r="P485" s="112">
        <v>1818</v>
      </c>
      <c r="Y485" s="2"/>
      <c r="Z485" s="2"/>
      <c r="AA485" s="2"/>
      <c r="AB485" s="2"/>
      <c r="AC485" s="2"/>
      <c r="AD485" s="2"/>
      <c r="AE485" s="2"/>
    </row>
    <row r="486" spans="1:37" x14ac:dyDescent="0.2">
      <c r="A486" s="116"/>
      <c r="B486" s="110" t="s">
        <v>207</v>
      </c>
      <c r="C486" s="113">
        <v>0.85753899480069329</v>
      </c>
      <c r="D486" s="113">
        <v>0.80208333333333337</v>
      </c>
      <c r="E486" s="113">
        <v>0.82894736842105265</v>
      </c>
      <c r="F486" s="113">
        <v>0.82543978349120428</v>
      </c>
      <c r="G486" s="113">
        <v>0.88955713504647349</v>
      </c>
      <c r="H486" s="113">
        <v>0.858312566749733</v>
      </c>
      <c r="I486" s="112">
        <v>2474</v>
      </c>
      <c r="J486" s="112">
        <v>2885</v>
      </c>
      <c r="K486" s="112">
        <v>847</v>
      </c>
      <c r="L486" s="112">
        <v>1056</v>
      </c>
      <c r="M486" s="112">
        <v>63</v>
      </c>
      <c r="N486" s="112">
        <v>76</v>
      </c>
      <c r="O486" s="112">
        <v>610</v>
      </c>
      <c r="P486" s="112">
        <v>739</v>
      </c>
      <c r="Y486" s="2"/>
      <c r="Z486" s="2"/>
      <c r="AA486" s="2"/>
      <c r="AB486" s="2"/>
      <c r="AC486" s="2"/>
      <c r="AD486" s="2"/>
      <c r="AE486" s="2"/>
    </row>
    <row r="487" spans="1:37" x14ac:dyDescent="0.2">
      <c r="A487" s="116"/>
      <c r="B487" s="110" t="s">
        <v>208</v>
      </c>
      <c r="C487" s="113">
        <v>0.84049273531269741</v>
      </c>
      <c r="D487" s="113">
        <v>0.76941457586618878</v>
      </c>
      <c r="E487" s="113">
        <v>0.78723404255319152</v>
      </c>
      <c r="F487" s="113">
        <v>0.80474934036939316</v>
      </c>
      <c r="G487" s="113">
        <v>0.86603692571919277</v>
      </c>
      <c r="H487" s="113">
        <v>0.84476287956328899</v>
      </c>
      <c r="I487" s="112">
        <v>2661</v>
      </c>
      <c r="J487" s="112">
        <v>3166</v>
      </c>
      <c r="K487" s="112">
        <v>644</v>
      </c>
      <c r="L487" s="112">
        <v>837</v>
      </c>
      <c r="M487" s="112">
        <v>185</v>
      </c>
      <c r="N487" s="112">
        <v>235</v>
      </c>
      <c r="O487" s="112">
        <v>610</v>
      </c>
      <c r="P487" s="112">
        <v>758</v>
      </c>
      <c r="Y487" s="2"/>
      <c r="Z487" s="2"/>
      <c r="AA487" s="2"/>
      <c r="AB487" s="2"/>
      <c r="AC487" s="2"/>
      <c r="AD487" s="2"/>
      <c r="AE487" s="2"/>
    </row>
    <row r="488" spans="1:37" x14ac:dyDescent="0.2">
      <c r="A488" s="116"/>
      <c r="B488" s="110" t="s">
        <v>224</v>
      </c>
      <c r="C488" s="113">
        <v>0.91044072590148484</v>
      </c>
      <c r="D488" s="113">
        <v>0.87432432432432428</v>
      </c>
      <c r="E488" s="113">
        <v>0.87283236994219648</v>
      </c>
      <c r="F488" s="113">
        <v>0.87022900763358779</v>
      </c>
      <c r="G488" s="113">
        <v>0.91807022552098205</v>
      </c>
      <c r="H488" s="113">
        <v>0.91203931203931199</v>
      </c>
      <c r="I488" s="112">
        <v>3863</v>
      </c>
      <c r="J488" s="112">
        <v>4243</v>
      </c>
      <c r="K488" s="112">
        <v>647</v>
      </c>
      <c r="L488" s="112">
        <v>740</v>
      </c>
      <c r="M488" s="112">
        <v>151</v>
      </c>
      <c r="N488" s="112">
        <v>173</v>
      </c>
      <c r="O488" s="112">
        <v>342</v>
      </c>
      <c r="P488" s="112">
        <v>393</v>
      </c>
      <c r="Y488" s="2"/>
      <c r="Z488" s="2"/>
      <c r="AA488" s="2"/>
      <c r="AB488" s="2"/>
      <c r="AC488" s="2"/>
      <c r="AD488" s="2"/>
      <c r="AE488" s="2"/>
    </row>
    <row r="489" spans="1:37" x14ac:dyDescent="0.2">
      <c r="A489" s="116"/>
    </row>
    <row r="490" spans="1:37" x14ac:dyDescent="0.2">
      <c r="A490" s="116"/>
    </row>
    <row r="491" spans="1:37" ht="14.25" x14ac:dyDescent="0.2">
      <c r="A491" s="116"/>
      <c r="B491" s="5" t="s">
        <v>298</v>
      </c>
      <c r="O491" s="107" t="s">
        <v>189</v>
      </c>
      <c r="P491" s="2">
        <v>15</v>
      </c>
    </row>
    <row r="492" spans="1:37" x14ac:dyDescent="0.2">
      <c r="A492" s="116"/>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6"/>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2" customFormat="1" ht="24" x14ac:dyDescent="0.2">
      <c r="A494" s="130"/>
      <c r="B494" s="129" t="s">
        <v>25</v>
      </c>
      <c r="C494" s="129" t="s">
        <v>24</v>
      </c>
      <c r="D494" s="129" t="s">
        <v>0</v>
      </c>
      <c r="E494" s="129" t="s">
        <v>1</v>
      </c>
      <c r="F494" s="129" t="s">
        <v>222</v>
      </c>
      <c r="G494" s="129" t="s">
        <v>186</v>
      </c>
      <c r="H494" s="129" t="s">
        <v>221</v>
      </c>
      <c r="I494" s="129" t="s">
        <v>106</v>
      </c>
      <c r="J494" s="129" t="s">
        <v>107</v>
      </c>
      <c r="K494" s="129" t="s">
        <v>106</v>
      </c>
      <c r="L494" s="129" t="s">
        <v>107</v>
      </c>
      <c r="M494" s="129" t="s">
        <v>106</v>
      </c>
      <c r="N494" s="129" t="s">
        <v>107</v>
      </c>
      <c r="O494" s="129" t="s">
        <v>106</v>
      </c>
      <c r="P494" s="129" t="s">
        <v>107</v>
      </c>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0"/>
    </row>
    <row r="495" spans="1:37" x14ac:dyDescent="0.2">
      <c r="A495" s="116" t="s">
        <v>206</v>
      </c>
      <c r="B495" s="6" t="s">
        <v>4</v>
      </c>
      <c r="C495" s="13">
        <v>0.80070859167404784</v>
      </c>
      <c r="D495" s="13">
        <v>0.73275862068965514</v>
      </c>
      <c r="E495" s="13">
        <v>0.57599999999999996</v>
      </c>
      <c r="F495" s="13">
        <v>0.67013888888888884</v>
      </c>
      <c r="G495" s="13">
        <v>0.80848963474827251</v>
      </c>
      <c r="H495" s="16">
        <v>0.86461888509670082</v>
      </c>
      <c r="I495" s="20">
        <v>904</v>
      </c>
      <c r="J495" s="20">
        <v>1129</v>
      </c>
      <c r="K495" s="20">
        <v>85</v>
      </c>
      <c r="L495" s="20">
        <v>116</v>
      </c>
      <c r="M495" s="20">
        <v>144</v>
      </c>
      <c r="N495" s="20">
        <v>250</v>
      </c>
      <c r="O495" s="20">
        <v>193</v>
      </c>
      <c r="P495" s="20">
        <v>288</v>
      </c>
      <c r="Y495" s="2"/>
      <c r="Z495" s="2"/>
      <c r="AA495" s="2"/>
      <c r="AB495" s="2"/>
      <c r="AC495" s="2"/>
      <c r="AD495" s="2"/>
      <c r="AE495" s="2"/>
      <c r="AF495" s="2"/>
      <c r="AG495" s="2"/>
      <c r="AH495" s="2"/>
      <c r="AI495" s="2"/>
      <c r="AJ495" s="2"/>
      <c r="AK495" s="2"/>
    </row>
    <row r="496" spans="1:37" x14ac:dyDescent="0.2">
      <c r="A496" s="116" t="s">
        <v>207</v>
      </c>
      <c r="B496" s="6" t="s">
        <v>5</v>
      </c>
      <c r="C496" s="13">
        <v>0.82208588957055218</v>
      </c>
      <c r="D496" s="13">
        <v>0.75806451612903225</v>
      </c>
      <c r="E496" s="13">
        <v>0.6</v>
      </c>
      <c r="F496" s="13">
        <v>0.77472527472527475</v>
      </c>
      <c r="G496" s="13">
        <v>0.85008818342151671</v>
      </c>
      <c r="H496" s="13">
        <v>0.82625000000000004</v>
      </c>
      <c r="I496" s="20">
        <v>670</v>
      </c>
      <c r="J496" s="20">
        <v>815</v>
      </c>
      <c r="K496" s="20">
        <v>188</v>
      </c>
      <c r="L496" s="20">
        <v>248</v>
      </c>
      <c r="M496" s="20">
        <v>9</v>
      </c>
      <c r="N496" s="20">
        <v>15</v>
      </c>
      <c r="O496" s="20">
        <v>141</v>
      </c>
      <c r="P496" s="20">
        <v>182</v>
      </c>
      <c r="Y496" s="2"/>
      <c r="Z496" s="2"/>
      <c r="AA496" s="2"/>
      <c r="AB496" s="2"/>
      <c r="AC496" s="2"/>
      <c r="AD496" s="2"/>
      <c r="AE496" s="2"/>
      <c r="AF496" s="2"/>
      <c r="AG496" s="2"/>
      <c r="AH496" s="2"/>
      <c r="AI496" s="2"/>
      <c r="AJ496" s="2"/>
      <c r="AK496" s="2"/>
    </row>
    <row r="497" spans="1:37" x14ac:dyDescent="0.2">
      <c r="A497" s="116" t="s">
        <v>224</v>
      </c>
      <c r="B497" s="6" t="s">
        <v>6</v>
      </c>
      <c r="C497" s="13">
        <v>0.80893087161872046</v>
      </c>
      <c r="D497" s="13">
        <v>0.72777777777777775</v>
      </c>
      <c r="E497" s="13">
        <v>0.60576923076923073</v>
      </c>
      <c r="F497" s="13">
        <v>0.76960784313725494</v>
      </c>
      <c r="G497" s="13">
        <v>0.82376841036058912</v>
      </c>
      <c r="H497" s="13">
        <v>0.81842696629213485</v>
      </c>
      <c r="I497" s="20">
        <v>1884</v>
      </c>
      <c r="J497" s="20">
        <v>2329</v>
      </c>
      <c r="K497" s="20">
        <v>262</v>
      </c>
      <c r="L497" s="20">
        <v>360</v>
      </c>
      <c r="M497" s="20">
        <v>63</v>
      </c>
      <c r="N497" s="20">
        <v>104</v>
      </c>
      <c r="O497" s="20">
        <v>157</v>
      </c>
      <c r="P497" s="20">
        <v>204</v>
      </c>
      <c r="Y497" s="2"/>
      <c r="Z497" s="2"/>
      <c r="AA497" s="2"/>
      <c r="AB497" s="2"/>
      <c r="AC497" s="2"/>
      <c r="AD497" s="2"/>
      <c r="AE497" s="2"/>
      <c r="AF497" s="2"/>
      <c r="AG497" s="2"/>
      <c r="AH497" s="2"/>
      <c r="AI497" s="2"/>
      <c r="AJ497" s="2"/>
      <c r="AK497" s="2"/>
    </row>
    <row r="498" spans="1:37" x14ac:dyDescent="0.2">
      <c r="A498" s="116" t="s">
        <v>208</v>
      </c>
      <c r="B498" s="6" t="s">
        <v>7</v>
      </c>
      <c r="C498" s="13">
        <v>0.79795396419437337</v>
      </c>
      <c r="D498" s="13">
        <v>0.68888888888888888</v>
      </c>
      <c r="E498" s="13">
        <v>0.55223880597014929</v>
      </c>
      <c r="F498" s="13">
        <v>0.6166666666666667</v>
      </c>
      <c r="G498" s="13">
        <v>0.82071097372488411</v>
      </c>
      <c r="H498" s="13">
        <v>0.82097902097902098</v>
      </c>
      <c r="I498" s="20">
        <v>624</v>
      </c>
      <c r="J498" s="20">
        <v>782</v>
      </c>
      <c r="K498" s="20">
        <v>93</v>
      </c>
      <c r="L498" s="20">
        <v>135</v>
      </c>
      <c r="M498" s="20">
        <v>37</v>
      </c>
      <c r="N498" s="20">
        <v>67</v>
      </c>
      <c r="O498" s="20">
        <v>74</v>
      </c>
      <c r="P498" s="20">
        <v>120</v>
      </c>
      <c r="Y498" s="2"/>
      <c r="Z498" s="2"/>
      <c r="AA498" s="2"/>
      <c r="AB498" s="2"/>
      <c r="AC498" s="2"/>
      <c r="AD498" s="2"/>
      <c r="AE498" s="2"/>
      <c r="AF498" s="2"/>
      <c r="AG498" s="2"/>
      <c r="AH498" s="2"/>
      <c r="AI498" s="2"/>
      <c r="AJ498" s="2"/>
      <c r="AK498" s="2"/>
    </row>
    <row r="499" spans="1:37" x14ac:dyDescent="0.2">
      <c r="A499" s="116" t="s">
        <v>206</v>
      </c>
      <c r="B499" s="6" t="s">
        <v>8</v>
      </c>
      <c r="C499" s="13">
        <v>0.78530844155844159</v>
      </c>
      <c r="D499" s="13">
        <v>0.77946768060836502</v>
      </c>
      <c r="E499" s="13">
        <v>0.66622691292875991</v>
      </c>
      <c r="F499" s="13">
        <v>0.7142857142857143</v>
      </c>
      <c r="G499" s="13">
        <v>0.78689370485036114</v>
      </c>
      <c r="H499" s="13">
        <v>0.83821805392731541</v>
      </c>
      <c r="I499" s="20">
        <v>1935</v>
      </c>
      <c r="J499" s="20">
        <v>2464</v>
      </c>
      <c r="K499" s="20">
        <v>410</v>
      </c>
      <c r="L499" s="20">
        <v>526</v>
      </c>
      <c r="M499" s="20">
        <v>505</v>
      </c>
      <c r="N499" s="20">
        <v>758</v>
      </c>
      <c r="O499" s="20">
        <v>740</v>
      </c>
      <c r="P499" s="20">
        <v>1036</v>
      </c>
      <c r="Y499" s="2"/>
      <c r="Z499" s="2"/>
      <c r="AA499" s="2"/>
      <c r="AB499" s="2"/>
      <c r="AC499" s="2"/>
      <c r="AD499" s="2"/>
      <c r="AE499" s="2"/>
      <c r="AF499" s="2"/>
      <c r="AG499" s="2"/>
      <c r="AH499" s="2"/>
      <c r="AI499" s="2"/>
      <c r="AJ499" s="2"/>
      <c r="AK499" s="2"/>
    </row>
    <row r="500" spans="1:37" x14ac:dyDescent="0.2">
      <c r="A500" s="116" t="s">
        <v>208</v>
      </c>
      <c r="B500" s="6" t="s">
        <v>9</v>
      </c>
      <c r="C500" s="13">
        <v>0.82762836185819066</v>
      </c>
      <c r="D500" s="13">
        <v>0.80180180180180183</v>
      </c>
      <c r="E500" s="13">
        <v>0.7142857142857143</v>
      </c>
      <c r="F500" s="13">
        <v>0.765625</v>
      </c>
      <c r="G500" s="13">
        <v>0.83724832214765099</v>
      </c>
      <c r="H500" s="13">
        <v>0.83376288659793818</v>
      </c>
      <c r="I500" s="20">
        <v>677</v>
      </c>
      <c r="J500" s="20">
        <v>818</v>
      </c>
      <c r="K500" s="20">
        <v>178</v>
      </c>
      <c r="L500" s="20">
        <v>222</v>
      </c>
      <c r="M500" s="20">
        <v>30</v>
      </c>
      <c r="N500" s="20">
        <v>42</v>
      </c>
      <c r="O500" s="20">
        <v>147</v>
      </c>
      <c r="P500" s="20">
        <v>192</v>
      </c>
      <c r="Y500" s="2"/>
      <c r="Z500" s="2"/>
      <c r="AA500" s="2"/>
      <c r="AB500" s="2"/>
      <c r="AC500" s="2"/>
      <c r="AD500" s="2"/>
      <c r="AE500" s="2"/>
      <c r="AF500" s="2"/>
      <c r="AG500" s="2"/>
      <c r="AH500" s="2"/>
      <c r="AI500" s="2"/>
      <c r="AJ500" s="2"/>
      <c r="AK500" s="2"/>
    </row>
    <row r="501" spans="1:37" x14ac:dyDescent="0.2">
      <c r="A501" s="116" t="s">
        <v>208</v>
      </c>
      <c r="B501" s="6" t="s">
        <v>10</v>
      </c>
      <c r="C501" s="13">
        <v>0.85365853658536583</v>
      </c>
      <c r="D501" s="13">
        <v>0.88749999999999996</v>
      </c>
      <c r="E501" s="13">
        <v>0.62068965517241381</v>
      </c>
      <c r="F501" s="13">
        <v>0.77</v>
      </c>
      <c r="G501" s="13">
        <v>0.84545454545454546</v>
      </c>
      <c r="H501" s="13">
        <v>0.89204545454545459</v>
      </c>
      <c r="I501" s="20">
        <v>350</v>
      </c>
      <c r="J501" s="20">
        <v>410</v>
      </c>
      <c r="K501" s="20">
        <v>71</v>
      </c>
      <c r="L501" s="20">
        <v>80</v>
      </c>
      <c r="M501" s="20">
        <v>36</v>
      </c>
      <c r="N501" s="20">
        <v>58</v>
      </c>
      <c r="O501" s="20">
        <v>77</v>
      </c>
      <c r="P501" s="20">
        <v>100</v>
      </c>
      <c r="Y501" s="2"/>
      <c r="Z501" s="2"/>
      <c r="AA501" s="2"/>
      <c r="AB501" s="2"/>
      <c r="AC501" s="2"/>
      <c r="AD501" s="2"/>
      <c r="AE501" s="2"/>
      <c r="AF501" s="2"/>
      <c r="AG501" s="2"/>
      <c r="AH501" s="2"/>
      <c r="AI501" s="2"/>
      <c r="AJ501" s="2"/>
      <c r="AK501" s="2"/>
    </row>
    <row r="502" spans="1:37" x14ac:dyDescent="0.2">
      <c r="A502" s="116" t="s">
        <v>207</v>
      </c>
      <c r="B502" s="6" t="s">
        <v>11</v>
      </c>
      <c r="C502" s="13">
        <v>0.74045801526717558</v>
      </c>
      <c r="D502" s="13">
        <v>0.65500000000000003</v>
      </c>
      <c r="E502" s="13">
        <v>0.7</v>
      </c>
      <c r="F502" s="13">
        <v>0.67625899280575541</v>
      </c>
      <c r="G502" s="13">
        <v>0.82901554404145072</v>
      </c>
      <c r="H502" s="13">
        <v>0.74151436031331597</v>
      </c>
      <c r="I502" s="20">
        <v>291</v>
      </c>
      <c r="J502" s="20">
        <v>393</v>
      </c>
      <c r="K502" s="20">
        <v>131</v>
      </c>
      <c r="L502" s="20">
        <v>200</v>
      </c>
      <c r="M502" s="20">
        <v>7</v>
      </c>
      <c r="N502" s="20">
        <v>10</v>
      </c>
      <c r="O502" s="20">
        <v>94</v>
      </c>
      <c r="P502" s="20">
        <v>139</v>
      </c>
      <c r="Y502" s="2"/>
      <c r="Z502" s="2"/>
      <c r="AA502" s="2"/>
      <c r="AB502" s="2"/>
      <c r="AC502" s="2"/>
      <c r="AD502" s="2"/>
      <c r="AE502" s="2"/>
      <c r="AF502" s="2"/>
      <c r="AG502" s="2"/>
      <c r="AH502" s="2"/>
      <c r="AI502" s="2"/>
      <c r="AJ502" s="2"/>
      <c r="AK502" s="2"/>
    </row>
    <row r="503" spans="1:37" x14ac:dyDescent="0.2">
      <c r="A503" s="116" t="s">
        <v>208</v>
      </c>
      <c r="B503" s="6" t="s">
        <v>12</v>
      </c>
      <c r="C503" s="13">
        <v>0.74762808349146115</v>
      </c>
      <c r="D503" s="13">
        <v>0.69461077844311381</v>
      </c>
      <c r="E503" s="13">
        <v>0.5714285714285714</v>
      </c>
      <c r="F503" s="13">
        <v>0.74285714285714288</v>
      </c>
      <c r="G503" s="13">
        <v>0.77222222222222225</v>
      </c>
      <c r="H503" s="13">
        <v>0.76288659793814428</v>
      </c>
      <c r="I503" s="20">
        <v>394</v>
      </c>
      <c r="J503" s="20">
        <v>527</v>
      </c>
      <c r="K503" s="20">
        <v>116</v>
      </c>
      <c r="L503" s="20">
        <v>167</v>
      </c>
      <c r="M503" s="20">
        <v>24</v>
      </c>
      <c r="N503" s="20">
        <v>42</v>
      </c>
      <c r="O503" s="20">
        <v>104</v>
      </c>
      <c r="P503" s="20">
        <v>140</v>
      </c>
      <c r="Y503" s="2"/>
      <c r="Z503" s="2"/>
      <c r="AA503" s="2"/>
      <c r="AB503" s="2"/>
      <c r="AC503" s="2"/>
      <c r="AD503" s="2"/>
      <c r="AE503" s="2"/>
      <c r="AF503" s="2"/>
      <c r="AG503" s="2"/>
      <c r="AH503" s="2"/>
      <c r="AI503" s="2"/>
      <c r="AJ503" s="2"/>
      <c r="AK503" s="2"/>
    </row>
    <row r="504" spans="1:37" x14ac:dyDescent="0.2">
      <c r="A504" s="116" t="s">
        <v>224</v>
      </c>
      <c r="B504" s="6" t="s">
        <v>13</v>
      </c>
      <c r="C504" s="13">
        <v>0.79581151832460728</v>
      </c>
      <c r="D504" s="13">
        <v>0.73972602739726023</v>
      </c>
      <c r="E504" s="13">
        <v>0.5714285714285714</v>
      </c>
      <c r="F504" s="13">
        <v>0.76666666666666672</v>
      </c>
      <c r="G504" s="13">
        <v>0.81498829039812648</v>
      </c>
      <c r="H504" s="13">
        <v>0.80143112701252239</v>
      </c>
      <c r="I504" s="20">
        <v>456</v>
      </c>
      <c r="J504" s="20">
        <v>573</v>
      </c>
      <c r="K504" s="20">
        <v>108</v>
      </c>
      <c r="L504" s="20">
        <v>146</v>
      </c>
      <c r="M504" s="20">
        <v>8</v>
      </c>
      <c r="N504" s="20">
        <v>14</v>
      </c>
      <c r="O504" s="20">
        <v>46</v>
      </c>
      <c r="P504" s="20">
        <v>60</v>
      </c>
      <c r="Y504" s="2"/>
      <c r="Z504" s="2"/>
      <c r="AA504" s="2"/>
      <c r="AB504" s="2"/>
      <c r="AC504" s="2"/>
      <c r="AD504" s="2"/>
      <c r="AE504" s="2"/>
      <c r="AF504" s="2"/>
      <c r="AG504" s="2"/>
      <c r="AH504" s="2"/>
      <c r="AI504" s="2"/>
      <c r="AJ504" s="2"/>
      <c r="AK504" s="2"/>
    </row>
    <row r="505" spans="1:37" x14ac:dyDescent="0.2">
      <c r="A505" s="116" t="s">
        <v>206</v>
      </c>
      <c r="B505" s="6" t="s">
        <v>14</v>
      </c>
      <c r="C505" s="13">
        <v>0.748191027496382</v>
      </c>
      <c r="D505" s="13">
        <v>0.67320261437908502</v>
      </c>
      <c r="E505" s="13">
        <v>0.76190476190476186</v>
      </c>
      <c r="F505" s="13">
        <v>0.67441860465116277</v>
      </c>
      <c r="G505" s="13">
        <v>0.80779220779220784</v>
      </c>
      <c r="H505" s="13">
        <v>0.74776119402985075</v>
      </c>
      <c r="I505" s="20">
        <v>517</v>
      </c>
      <c r="J505" s="20">
        <v>691</v>
      </c>
      <c r="K505" s="20">
        <v>206</v>
      </c>
      <c r="L505" s="20">
        <v>306</v>
      </c>
      <c r="M505" s="20">
        <v>16</v>
      </c>
      <c r="N505" s="20">
        <v>21</v>
      </c>
      <c r="O505" s="20">
        <v>145</v>
      </c>
      <c r="P505" s="20">
        <v>215</v>
      </c>
      <c r="Y505" s="2"/>
      <c r="Z505" s="2"/>
      <c r="AA505" s="2"/>
      <c r="AB505" s="2"/>
      <c r="AC505" s="2"/>
      <c r="AD505" s="2"/>
      <c r="AE505" s="2"/>
      <c r="AF505" s="2"/>
      <c r="AG505" s="2"/>
      <c r="AH505" s="2"/>
      <c r="AI505" s="2"/>
      <c r="AJ505" s="2"/>
      <c r="AK505" s="2"/>
    </row>
    <row r="506" spans="1:37" x14ac:dyDescent="0.2">
      <c r="A506" s="116" t="s">
        <v>224</v>
      </c>
      <c r="B506" s="6" t="s">
        <v>15</v>
      </c>
      <c r="C506" s="13">
        <v>0.70833333333333337</v>
      </c>
      <c r="D506" s="13">
        <v>0.58333333333333337</v>
      </c>
      <c r="E506" s="13">
        <v>0.14285714285714285</v>
      </c>
      <c r="F506" s="13">
        <v>0.68421052631578949</v>
      </c>
      <c r="G506" s="13">
        <v>0.73333333333333328</v>
      </c>
      <c r="H506" s="13">
        <v>0.72727272727272729</v>
      </c>
      <c r="I506" s="20">
        <v>153</v>
      </c>
      <c r="J506" s="20">
        <v>216</v>
      </c>
      <c r="K506" s="20">
        <v>21</v>
      </c>
      <c r="L506" s="20">
        <v>36</v>
      </c>
      <c r="M506" s="20">
        <v>1</v>
      </c>
      <c r="N506" s="20">
        <v>7</v>
      </c>
      <c r="O506" s="20">
        <v>13</v>
      </c>
      <c r="P506" s="20">
        <v>19</v>
      </c>
      <c r="Y506" s="2"/>
      <c r="Z506" s="2"/>
      <c r="AA506" s="2"/>
      <c r="AB506" s="2"/>
      <c r="AC506" s="2"/>
      <c r="AD506" s="2"/>
      <c r="AE506" s="2"/>
      <c r="AF506" s="2"/>
      <c r="AG506" s="2"/>
      <c r="AH506" s="2"/>
      <c r="AI506" s="2"/>
      <c r="AJ506" s="2"/>
      <c r="AK506" s="2"/>
    </row>
    <row r="507" spans="1:37" x14ac:dyDescent="0.2">
      <c r="A507" s="116" t="s">
        <v>224</v>
      </c>
      <c r="B507" s="6" t="s">
        <v>16</v>
      </c>
      <c r="C507" s="13">
        <v>0.78246013667425973</v>
      </c>
      <c r="D507" s="13">
        <v>0.74193548387096775</v>
      </c>
      <c r="E507" s="13">
        <v>0.71794871794871795</v>
      </c>
      <c r="F507" s="13">
        <v>0.8045977011494253</v>
      </c>
      <c r="G507" s="13">
        <v>0.79114799446749651</v>
      </c>
      <c r="H507" s="13">
        <v>0.78545887961859351</v>
      </c>
      <c r="I507" s="20">
        <v>687</v>
      </c>
      <c r="J507" s="20">
        <v>878</v>
      </c>
      <c r="K507" s="20">
        <v>115</v>
      </c>
      <c r="L507" s="20">
        <v>155</v>
      </c>
      <c r="M507" s="20">
        <v>28</v>
      </c>
      <c r="N507" s="20">
        <v>39</v>
      </c>
      <c r="O507" s="20">
        <v>70</v>
      </c>
      <c r="P507" s="20">
        <v>87</v>
      </c>
      <c r="Y507" s="2"/>
      <c r="Z507" s="2"/>
      <c r="AA507" s="2"/>
      <c r="AB507" s="2"/>
      <c r="AC507" s="2"/>
      <c r="AD507" s="2"/>
      <c r="AE507" s="2"/>
      <c r="AF507" s="2"/>
      <c r="AG507" s="2"/>
      <c r="AH507" s="2"/>
      <c r="AI507" s="2"/>
      <c r="AJ507" s="2"/>
      <c r="AK507" s="2"/>
    </row>
    <row r="508" spans="1:37" x14ac:dyDescent="0.2">
      <c r="A508" s="116" t="s">
        <v>207</v>
      </c>
      <c r="B508" s="6" t="s">
        <v>17</v>
      </c>
      <c r="C508" s="13">
        <v>0.85909090909090913</v>
      </c>
      <c r="D508" s="13">
        <v>0.83098591549295775</v>
      </c>
      <c r="E508" s="13">
        <v>0.7142857142857143</v>
      </c>
      <c r="F508" s="13">
        <v>0.84</v>
      </c>
      <c r="G508" s="13">
        <v>0.91025641025641024</v>
      </c>
      <c r="H508" s="13">
        <v>0.863849765258216</v>
      </c>
      <c r="I508" s="20">
        <v>189</v>
      </c>
      <c r="J508" s="20">
        <v>220</v>
      </c>
      <c r="K508" s="20">
        <v>118</v>
      </c>
      <c r="L508" s="20">
        <v>142</v>
      </c>
      <c r="M508" s="20">
        <v>5</v>
      </c>
      <c r="N508" s="20">
        <v>7</v>
      </c>
      <c r="O508" s="20">
        <v>84</v>
      </c>
      <c r="P508" s="20">
        <v>100</v>
      </c>
      <c r="Y508" s="2"/>
      <c r="Z508" s="2"/>
      <c r="AA508" s="2"/>
      <c r="AB508" s="2"/>
      <c r="AC508" s="2"/>
      <c r="AD508" s="2"/>
      <c r="AE508" s="2"/>
      <c r="AF508" s="2"/>
      <c r="AG508" s="2"/>
      <c r="AH508" s="2"/>
      <c r="AI508" s="2"/>
      <c r="AJ508" s="2"/>
      <c r="AK508" s="2"/>
    </row>
    <row r="509" spans="1:37" x14ac:dyDescent="0.2">
      <c r="A509" s="116" t="s">
        <v>207</v>
      </c>
      <c r="B509" s="6" t="s">
        <v>18</v>
      </c>
      <c r="C509" s="13">
        <v>0.77743902439024393</v>
      </c>
      <c r="D509" s="13">
        <v>0.72727272727272729</v>
      </c>
      <c r="E509" s="13">
        <v>0.5</v>
      </c>
      <c r="F509" s="13">
        <v>0.72916666666666663</v>
      </c>
      <c r="G509" s="13">
        <v>0.80676328502415462</v>
      </c>
      <c r="H509" s="13">
        <v>0.78260869565217395</v>
      </c>
      <c r="I509" s="20">
        <v>255</v>
      </c>
      <c r="J509" s="20">
        <v>328</v>
      </c>
      <c r="K509" s="20">
        <v>88</v>
      </c>
      <c r="L509" s="20">
        <v>121</v>
      </c>
      <c r="M509" s="20">
        <v>3</v>
      </c>
      <c r="N509" s="20">
        <v>6</v>
      </c>
      <c r="O509" s="20">
        <v>35</v>
      </c>
      <c r="P509" s="20">
        <v>48</v>
      </c>
      <c r="Y509" s="2"/>
      <c r="Z509" s="2"/>
      <c r="AA509" s="2"/>
      <c r="AB509" s="2"/>
      <c r="AC509" s="2"/>
      <c r="AD509" s="2"/>
      <c r="AE509" s="2"/>
      <c r="AF509" s="2"/>
      <c r="AG509" s="2"/>
      <c r="AH509" s="2"/>
      <c r="AI509" s="2"/>
      <c r="AJ509" s="2"/>
      <c r="AK509" s="2"/>
    </row>
    <row r="510" spans="1:37" x14ac:dyDescent="0.2">
      <c r="A510" s="116" t="s">
        <v>207</v>
      </c>
      <c r="B510" s="6" t="s">
        <v>19</v>
      </c>
      <c r="C510" s="13">
        <v>0.78399228543876565</v>
      </c>
      <c r="D510" s="13">
        <v>0.70512820512820518</v>
      </c>
      <c r="E510" s="13">
        <v>0.58333333333333337</v>
      </c>
      <c r="F510" s="13">
        <v>0.71250000000000002</v>
      </c>
      <c r="G510" s="13">
        <v>0.81793103448275861</v>
      </c>
      <c r="H510" s="13">
        <v>0.79120879120879117</v>
      </c>
      <c r="I510" s="20">
        <v>813</v>
      </c>
      <c r="J510" s="20">
        <v>1037</v>
      </c>
      <c r="K510" s="20">
        <v>220</v>
      </c>
      <c r="L510" s="20">
        <v>312</v>
      </c>
      <c r="M510" s="20">
        <v>21</v>
      </c>
      <c r="N510" s="20">
        <v>36</v>
      </c>
      <c r="O510" s="20">
        <v>171</v>
      </c>
      <c r="P510" s="20">
        <v>240</v>
      </c>
      <c r="Y510" s="2"/>
      <c r="Z510" s="2"/>
      <c r="AA510" s="2"/>
      <c r="AB510" s="2"/>
      <c r="AC510" s="2"/>
      <c r="AD510" s="2"/>
      <c r="AE510" s="2"/>
      <c r="AF510" s="2"/>
      <c r="AG510" s="2"/>
      <c r="AH510" s="2"/>
      <c r="AI510" s="2"/>
      <c r="AJ510" s="2"/>
      <c r="AK510" s="2"/>
    </row>
    <row r="511" spans="1:37" x14ac:dyDescent="0.2">
      <c r="A511" s="116" t="s">
        <v>208</v>
      </c>
      <c r="B511" s="6" t="s">
        <v>20</v>
      </c>
      <c r="C511" s="13">
        <v>0.74698795180722888</v>
      </c>
      <c r="D511" s="13">
        <v>0.64150943396226412</v>
      </c>
      <c r="E511" s="13">
        <v>0.66666666666666663</v>
      </c>
      <c r="F511" s="13">
        <v>0.61538461538461542</v>
      </c>
      <c r="G511" s="13">
        <v>0.79646017699115046</v>
      </c>
      <c r="H511" s="13">
        <v>0.74846625766871167</v>
      </c>
      <c r="I511" s="20">
        <v>124</v>
      </c>
      <c r="J511" s="20">
        <v>166</v>
      </c>
      <c r="K511" s="20">
        <v>34</v>
      </c>
      <c r="L511" s="20">
        <v>53</v>
      </c>
      <c r="M511" s="20">
        <v>2</v>
      </c>
      <c r="N511" s="20">
        <v>3</v>
      </c>
      <c r="O511" s="20">
        <v>24</v>
      </c>
      <c r="P511" s="20">
        <v>39</v>
      </c>
      <c r="Y511" s="2"/>
      <c r="Z511" s="2"/>
      <c r="AA511" s="2"/>
      <c r="AB511" s="2"/>
      <c r="AC511" s="2"/>
      <c r="AD511" s="2"/>
      <c r="AE511" s="2"/>
      <c r="AF511" s="2"/>
      <c r="AG511" s="2"/>
      <c r="AH511" s="2"/>
      <c r="AI511" s="2"/>
      <c r="AJ511" s="2"/>
      <c r="AK511" s="2"/>
    </row>
    <row r="512" spans="1:37" x14ac:dyDescent="0.2">
      <c r="A512" s="116" t="s">
        <v>206</v>
      </c>
      <c r="B512" s="6" t="s">
        <v>21</v>
      </c>
      <c r="C512" s="13">
        <v>0.81188118811881194</v>
      </c>
      <c r="D512" s="13">
        <v>0.71180555555555558</v>
      </c>
      <c r="E512" s="13">
        <v>0.61087866108786615</v>
      </c>
      <c r="F512" s="13">
        <v>0.78865979381443296</v>
      </c>
      <c r="G512" s="13">
        <v>0.83205038488453464</v>
      </c>
      <c r="H512" s="13">
        <v>0.84438430311231394</v>
      </c>
      <c r="I512" s="20">
        <v>1394</v>
      </c>
      <c r="J512" s="20">
        <v>1717</v>
      </c>
      <c r="K512" s="20">
        <v>205</v>
      </c>
      <c r="L512" s="20">
        <v>288</v>
      </c>
      <c r="M512" s="20">
        <v>146</v>
      </c>
      <c r="N512" s="20">
        <v>239</v>
      </c>
      <c r="O512" s="20">
        <v>153</v>
      </c>
      <c r="P512" s="20">
        <v>194</v>
      </c>
      <c r="Y512" s="2"/>
      <c r="Z512" s="2"/>
      <c r="AA512" s="2"/>
      <c r="AB512" s="2"/>
      <c r="AC512" s="2"/>
      <c r="AD512" s="2"/>
      <c r="AE512" s="2"/>
      <c r="AF512" s="2"/>
      <c r="AG512" s="2"/>
      <c r="AH512" s="2"/>
      <c r="AI512" s="2"/>
      <c r="AJ512" s="2"/>
      <c r="AK512" s="2"/>
    </row>
    <row r="513" spans="1:37" x14ac:dyDescent="0.2">
      <c r="A513" s="116" t="s">
        <v>224</v>
      </c>
      <c r="B513" s="6" t="s">
        <v>22</v>
      </c>
      <c r="C513" s="13">
        <v>0.79411764705882348</v>
      </c>
      <c r="D513" s="13">
        <v>0.73913043478260865</v>
      </c>
      <c r="E513" s="13">
        <v>0.5</v>
      </c>
      <c r="F513" s="13">
        <v>0.55555555555555558</v>
      </c>
      <c r="G513" s="13">
        <v>0.810126582278481</v>
      </c>
      <c r="H513" s="13">
        <v>0.8</v>
      </c>
      <c r="I513" s="20">
        <v>81</v>
      </c>
      <c r="J513" s="20">
        <v>102</v>
      </c>
      <c r="K513" s="20">
        <v>17</v>
      </c>
      <c r="L513" s="20">
        <v>23</v>
      </c>
      <c r="M513" s="20">
        <v>1</v>
      </c>
      <c r="N513" s="20">
        <v>2</v>
      </c>
      <c r="O513" s="20">
        <v>5</v>
      </c>
      <c r="P513" s="20">
        <v>9</v>
      </c>
      <c r="Y513" s="2"/>
      <c r="Z513" s="2"/>
      <c r="AA513" s="2"/>
      <c r="AB513" s="2"/>
      <c r="AC513" s="2"/>
      <c r="AD513" s="2"/>
      <c r="AE513" s="2"/>
      <c r="AF513" s="2"/>
      <c r="AG513" s="2"/>
      <c r="AH513" s="2"/>
      <c r="AI513" s="2"/>
      <c r="AJ513" s="2"/>
      <c r="AK513" s="2"/>
    </row>
    <row r="514" spans="1:37" x14ac:dyDescent="0.2">
      <c r="A514" s="116" t="s">
        <v>208</v>
      </c>
      <c r="B514" s="6" t="s">
        <v>23</v>
      </c>
      <c r="C514" s="13">
        <v>0.73262032085561501</v>
      </c>
      <c r="D514" s="13">
        <v>0.6462585034013606</v>
      </c>
      <c r="E514" s="13">
        <v>0.72222222222222221</v>
      </c>
      <c r="F514" s="13">
        <v>0.72602739726027399</v>
      </c>
      <c r="G514" s="13">
        <v>0.78854625550660795</v>
      </c>
      <c r="H514" s="13">
        <v>0.7331460674157303</v>
      </c>
      <c r="I514" s="20">
        <v>274</v>
      </c>
      <c r="J514" s="20">
        <v>374</v>
      </c>
      <c r="K514" s="20">
        <v>95</v>
      </c>
      <c r="L514" s="20">
        <v>147</v>
      </c>
      <c r="M514" s="20">
        <v>13</v>
      </c>
      <c r="N514" s="20">
        <v>18</v>
      </c>
      <c r="O514" s="20">
        <v>106</v>
      </c>
      <c r="P514" s="20">
        <v>146</v>
      </c>
      <c r="Y514" s="2"/>
      <c r="Z514" s="2"/>
      <c r="AA514" s="2"/>
      <c r="AB514" s="2"/>
      <c r="AC514" s="2"/>
      <c r="AD514" s="2"/>
      <c r="AE514" s="2"/>
      <c r="AF514" s="2"/>
      <c r="AG514" s="2"/>
      <c r="AH514" s="2"/>
      <c r="AI514" s="2"/>
      <c r="AJ514" s="2"/>
      <c r="AK514" s="2"/>
    </row>
    <row r="515" spans="1:37" x14ac:dyDescent="0.2">
      <c r="A515" s="116"/>
      <c r="B515" s="8" t="s">
        <v>100</v>
      </c>
      <c r="C515" s="9">
        <v>0.79353747886530157</v>
      </c>
      <c r="D515" s="9">
        <v>0.7298440391223896</v>
      </c>
      <c r="E515" s="9">
        <v>0.63233601841196774</v>
      </c>
      <c r="F515" s="9">
        <v>0.72484541877459252</v>
      </c>
      <c r="G515" s="9">
        <v>0.81331035614639746</v>
      </c>
      <c r="H515" s="9">
        <v>0.81322465041107439</v>
      </c>
      <c r="I515" s="21">
        <v>12672</v>
      </c>
      <c r="J515" s="21">
        <v>15969</v>
      </c>
      <c r="K515" s="21">
        <v>2761</v>
      </c>
      <c r="L515" s="21">
        <v>3783</v>
      </c>
      <c r="M515" s="21">
        <v>1099</v>
      </c>
      <c r="N515" s="21">
        <v>1738</v>
      </c>
      <c r="O515" s="21">
        <v>2579</v>
      </c>
      <c r="P515" s="21">
        <v>3558</v>
      </c>
      <c r="Y515" s="2"/>
      <c r="Z515" s="2"/>
      <c r="AA515" s="2"/>
      <c r="AB515" s="2"/>
      <c r="AC515" s="2"/>
      <c r="AD515" s="2"/>
      <c r="AE515" s="2"/>
      <c r="AF515" s="2"/>
      <c r="AG515" s="2"/>
      <c r="AH515" s="2"/>
      <c r="AI515" s="2"/>
      <c r="AJ515" s="2"/>
      <c r="AK515" s="2"/>
    </row>
    <row r="516" spans="1:37" x14ac:dyDescent="0.2">
      <c r="A516" s="116"/>
      <c r="B516" s="110" t="s">
        <v>206</v>
      </c>
      <c r="C516" s="113">
        <v>0.79153474420929848</v>
      </c>
      <c r="D516" s="113">
        <v>0.73300970873786409</v>
      </c>
      <c r="E516" s="113">
        <v>0.63958990536277605</v>
      </c>
      <c r="F516" s="113">
        <v>0.71032890940565496</v>
      </c>
      <c r="G516" s="113">
        <v>0.80671563483735576</v>
      </c>
      <c r="H516" s="113">
        <v>0.83224170716247625</v>
      </c>
      <c r="I516" s="112">
        <v>4750</v>
      </c>
      <c r="J516" s="112">
        <v>6001</v>
      </c>
      <c r="K516" s="112">
        <v>906</v>
      </c>
      <c r="L516" s="112">
        <v>1236</v>
      </c>
      <c r="M516" s="112">
        <v>811</v>
      </c>
      <c r="N516" s="112">
        <v>1268</v>
      </c>
      <c r="O516" s="112">
        <v>1231</v>
      </c>
      <c r="P516" s="112">
        <v>1733</v>
      </c>
      <c r="Y516" s="2"/>
      <c r="Z516" s="2"/>
      <c r="AA516" s="2"/>
      <c r="AB516" s="2"/>
      <c r="AC516" s="2"/>
      <c r="AD516" s="2"/>
      <c r="AE516" s="2"/>
      <c r="AF516" s="2"/>
      <c r="AG516" s="2"/>
      <c r="AH516" s="2"/>
      <c r="AI516" s="2"/>
      <c r="AJ516" s="2"/>
      <c r="AK516" s="2"/>
    </row>
    <row r="517" spans="1:37" x14ac:dyDescent="0.2">
      <c r="A517" s="116"/>
      <c r="B517" s="110" t="s">
        <v>207</v>
      </c>
      <c r="C517" s="113">
        <v>0.79412817758682419</v>
      </c>
      <c r="D517" s="113">
        <v>0.72825024437927666</v>
      </c>
      <c r="E517" s="113">
        <v>0.60810810810810811</v>
      </c>
      <c r="F517" s="113">
        <v>0.74047954866008459</v>
      </c>
      <c r="G517" s="113">
        <v>0.83220338983050846</v>
      </c>
      <c r="H517" s="113">
        <v>0.79919087899963226</v>
      </c>
      <c r="I517" s="112">
        <v>2218</v>
      </c>
      <c r="J517" s="112">
        <v>2793</v>
      </c>
      <c r="K517" s="112">
        <v>745</v>
      </c>
      <c r="L517" s="112">
        <v>1023</v>
      </c>
      <c r="M517" s="112">
        <v>45</v>
      </c>
      <c r="N517" s="112">
        <v>74</v>
      </c>
      <c r="O517" s="112">
        <v>525</v>
      </c>
      <c r="P517" s="112">
        <v>709</v>
      </c>
      <c r="Y517" s="2"/>
      <c r="Z517" s="2"/>
      <c r="AA517" s="2"/>
      <c r="AB517" s="2"/>
      <c r="AC517" s="2"/>
      <c r="AD517" s="2"/>
      <c r="AE517" s="2"/>
      <c r="AF517" s="2"/>
      <c r="AG517" s="2"/>
      <c r="AH517" s="2"/>
      <c r="AI517" s="2"/>
      <c r="AJ517" s="2"/>
      <c r="AK517" s="2"/>
    </row>
    <row r="518" spans="1:37" x14ac:dyDescent="0.2">
      <c r="A518" s="116"/>
      <c r="B518" s="110" t="s">
        <v>208</v>
      </c>
      <c r="C518" s="113">
        <v>0.79395515112122195</v>
      </c>
      <c r="D518" s="113">
        <v>0.73009950248756217</v>
      </c>
      <c r="E518" s="113">
        <v>0.61739130434782608</v>
      </c>
      <c r="F518" s="113">
        <v>0.72184531886024428</v>
      </c>
      <c r="G518" s="113">
        <v>0.816542014958205</v>
      </c>
      <c r="H518" s="113">
        <v>0.80821917808219179</v>
      </c>
      <c r="I518" s="112">
        <v>2443</v>
      </c>
      <c r="J518" s="112">
        <v>3077</v>
      </c>
      <c r="K518" s="112">
        <v>587</v>
      </c>
      <c r="L518" s="112">
        <v>804</v>
      </c>
      <c r="M518" s="112">
        <v>142</v>
      </c>
      <c r="N518" s="112">
        <v>230</v>
      </c>
      <c r="O518" s="112">
        <v>532</v>
      </c>
      <c r="P518" s="112">
        <v>737</v>
      </c>
      <c r="Y518" s="2"/>
      <c r="Z518" s="2"/>
      <c r="AA518" s="2"/>
      <c r="AB518" s="2"/>
      <c r="AC518" s="2"/>
      <c r="AD518" s="2"/>
      <c r="AE518" s="2"/>
      <c r="AF518" s="2"/>
      <c r="AG518" s="2"/>
      <c r="AH518" s="2"/>
      <c r="AI518" s="2"/>
      <c r="AJ518" s="2"/>
      <c r="AK518" s="2"/>
    </row>
    <row r="519" spans="1:37" x14ac:dyDescent="0.2">
      <c r="A519" s="116"/>
      <c r="B519" s="110" t="s">
        <v>224</v>
      </c>
      <c r="C519" s="113">
        <v>0.79575402635431913</v>
      </c>
      <c r="D519" s="113">
        <v>0.72638888888888886</v>
      </c>
      <c r="E519" s="113">
        <v>0.60843373493975905</v>
      </c>
      <c r="F519" s="113">
        <v>0.76781002638522422</v>
      </c>
      <c r="G519" s="113">
        <v>0.81053878034339844</v>
      </c>
      <c r="H519" s="113">
        <v>0.80366225839267547</v>
      </c>
      <c r="I519" s="112">
        <v>3261</v>
      </c>
      <c r="J519" s="112">
        <v>4098</v>
      </c>
      <c r="K519" s="112">
        <v>523</v>
      </c>
      <c r="L519" s="112">
        <v>720</v>
      </c>
      <c r="M519" s="112">
        <v>101</v>
      </c>
      <c r="N519" s="112">
        <v>166</v>
      </c>
      <c r="O519" s="112">
        <v>291</v>
      </c>
      <c r="P519" s="112">
        <v>379</v>
      </c>
      <c r="Y519" s="2"/>
      <c r="Z519" s="2"/>
      <c r="AA519" s="2"/>
      <c r="AB519" s="2"/>
      <c r="AC519" s="2"/>
      <c r="AD519" s="2"/>
      <c r="AE519" s="2"/>
      <c r="AF519" s="2"/>
      <c r="AG519" s="2"/>
      <c r="AH519" s="2"/>
      <c r="AI519" s="2"/>
      <c r="AJ519" s="2"/>
      <c r="AK519" s="2"/>
    </row>
    <row r="520" spans="1:37" x14ac:dyDescent="0.2">
      <c r="A520" s="116"/>
    </row>
    <row r="521" spans="1:37" x14ac:dyDescent="0.2">
      <c r="A521" s="116"/>
    </row>
    <row r="522" spans="1:37" ht="14.25" x14ac:dyDescent="0.2">
      <c r="A522" s="116"/>
      <c r="B522" s="5" t="s">
        <v>317</v>
      </c>
      <c r="O522" s="107" t="s">
        <v>189</v>
      </c>
      <c r="P522" s="2">
        <v>16</v>
      </c>
    </row>
    <row r="523" spans="1:37" x14ac:dyDescent="0.2">
      <c r="A523" s="116"/>
      <c r="C523" s="26"/>
      <c r="D523" s="26"/>
      <c r="E523" s="26"/>
      <c r="F523" s="26"/>
      <c r="G523" s="26"/>
      <c r="H523" s="26"/>
      <c r="Y523" s="2"/>
    </row>
    <row r="524" spans="1:37" x14ac:dyDescent="0.2">
      <c r="A524" s="116"/>
      <c r="B524" s="3"/>
      <c r="C524" s="12" t="s">
        <v>27</v>
      </c>
      <c r="D524" s="12"/>
      <c r="E524" s="12"/>
      <c r="F524" s="12"/>
      <c r="G524" s="12"/>
      <c r="H524" s="12"/>
      <c r="I524" s="11" t="s">
        <v>24</v>
      </c>
      <c r="J524" s="11"/>
      <c r="K524" s="11" t="s">
        <v>0</v>
      </c>
      <c r="L524" s="11"/>
      <c r="M524" s="11" t="s">
        <v>1</v>
      </c>
      <c r="N524" s="11"/>
      <c r="O524" s="11" t="s">
        <v>26</v>
      </c>
      <c r="P524" s="11"/>
      <c r="Y524" s="2"/>
    </row>
    <row r="525" spans="1:37" s="132" customFormat="1" ht="24" x14ac:dyDescent="0.2">
      <c r="A525" s="130"/>
      <c r="B525" s="129" t="s">
        <v>25</v>
      </c>
      <c r="C525" s="129" t="s">
        <v>24</v>
      </c>
      <c r="D525" s="129" t="s">
        <v>0</v>
      </c>
      <c r="E525" s="129" t="s">
        <v>1</v>
      </c>
      <c r="F525" s="129" t="s">
        <v>222</v>
      </c>
      <c r="G525" s="129" t="s">
        <v>186</v>
      </c>
      <c r="H525" s="129" t="s">
        <v>221</v>
      </c>
      <c r="I525" s="129" t="s">
        <v>106</v>
      </c>
      <c r="J525" s="129" t="s">
        <v>107</v>
      </c>
      <c r="K525" s="129" t="s">
        <v>106</v>
      </c>
      <c r="L525" s="129" t="s">
        <v>107</v>
      </c>
      <c r="M525" s="129" t="s">
        <v>106</v>
      </c>
      <c r="N525" s="129" t="s">
        <v>107</v>
      </c>
      <c r="O525" s="129" t="s">
        <v>106</v>
      </c>
      <c r="P525" s="129" t="s">
        <v>107</v>
      </c>
      <c r="Q525" s="140"/>
      <c r="R525" s="140"/>
      <c r="S525" s="140"/>
      <c r="T525" s="140"/>
      <c r="U525" s="140"/>
      <c r="V525" s="140"/>
      <c r="W525" s="140"/>
      <c r="X525" s="140"/>
      <c r="Y525" s="140"/>
    </row>
    <row r="526" spans="1:37" x14ac:dyDescent="0.2">
      <c r="A526" s="116" t="s">
        <v>206</v>
      </c>
      <c r="B526" s="6" t="s">
        <v>4</v>
      </c>
      <c r="C526" s="13">
        <v>1</v>
      </c>
      <c r="D526" s="13">
        <v>1</v>
      </c>
      <c r="E526" s="13">
        <v>1</v>
      </c>
      <c r="F526" s="13">
        <v>1</v>
      </c>
      <c r="G526" s="13">
        <v>1</v>
      </c>
      <c r="H526" s="16">
        <v>1</v>
      </c>
      <c r="I526" s="20">
        <v>99</v>
      </c>
      <c r="J526" s="20">
        <v>99</v>
      </c>
      <c r="K526" s="20">
        <v>15</v>
      </c>
      <c r="L526" s="20">
        <v>15</v>
      </c>
      <c r="M526" s="20">
        <v>60</v>
      </c>
      <c r="N526" s="20">
        <v>60</v>
      </c>
      <c r="O526" s="20">
        <v>47</v>
      </c>
      <c r="P526" s="20">
        <v>47</v>
      </c>
      <c r="Y526" s="2"/>
    </row>
    <row r="527" spans="1:37" x14ac:dyDescent="0.2">
      <c r="A527" s="116" t="s">
        <v>207</v>
      </c>
      <c r="B527" s="6" t="s">
        <v>5</v>
      </c>
      <c r="C527" s="13">
        <v>0.6875</v>
      </c>
      <c r="D527" s="13">
        <v>0.8</v>
      </c>
      <c r="E527" s="13">
        <v>0.66666666666666663</v>
      </c>
      <c r="F527" s="13">
        <v>0.7</v>
      </c>
      <c r="G527" s="13">
        <v>0.6071428571428571</v>
      </c>
      <c r="H527" s="13">
        <v>0.68888888888888888</v>
      </c>
      <c r="I527" s="20">
        <v>33</v>
      </c>
      <c r="J527" s="20">
        <v>48</v>
      </c>
      <c r="K527" s="20">
        <v>16</v>
      </c>
      <c r="L527" s="20">
        <v>20</v>
      </c>
      <c r="M527" s="20">
        <v>2</v>
      </c>
      <c r="N527" s="20">
        <v>3</v>
      </c>
      <c r="O527" s="20">
        <v>7</v>
      </c>
      <c r="P527" s="20">
        <v>10</v>
      </c>
      <c r="Y527" s="2"/>
    </row>
    <row r="528" spans="1:37" x14ac:dyDescent="0.2">
      <c r="A528" s="116" t="s">
        <v>224</v>
      </c>
      <c r="B528" s="6" t="s">
        <v>6</v>
      </c>
      <c r="C528" s="13">
        <v>0.99300699300699302</v>
      </c>
      <c r="D528" s="13">
        <v>1</v>
      </c>
      <c r="E528" s="13">
        <v>1</v>
      </c>
      <c r="F528" s="13">
        <v>1</v>
      </c>
      <c r="G528" s="13">
        <v>0.99099099099099097</v>
      </c>
      <c r="H528" s="13">
        <v>0.99180327868852458</v>
      </c>
      <c r="I528" s="20">
        <v>142</v>
      </c>
      <c r="J528" s="20">
        <v>143</v>
      </c>
      <c r="K528" s="20">
        <v>32</v>
      </c>
      <c r="L528" s="20">
        <v>32</v>
      </c>
      <c r="M528" s="20">
        <v>21</v>
      </c>
      <c r="N528" s="20">
        <v>21</v>
      </c>
      <c r="O528" s="20">
        <v>19</v>
      </c>
      <c r="P528" s="20">
        <v>19</v>
      </c>
      <c r="Y528" s="2"/>
    </row>
    <row r="529" spans="1:25" x14ac:dyDescent="0.2">
      <c r="A529" s="116" t="s">
        <v>208</v>
      </c>
      <c r="B529" s="6" t="s">
        <v>7</v>
      </c>
      <c r="C529" s="13">
        <v>0.72727272727272729</v>
      </c>
      <c r="D529" s="13">
        <v>0.83333333333333337</v>
      </c>
      <c r="E529" s="13">
        <v>0.66666666666666663</v>
      </c>
      <c r="F529" s="13">
        <v>0.76470588235294112</v>
      </c>
      <c r="G529" s="13">
        <v>0.6875</v>
      </c>
      <c r="H529" s="13">
        <v>0.75</v>
      </c>
      <c r="I529" s="20">
        <v>32</v>
      </c>
      <c r="J529" s="20">
        <v>44</v>
      </c>
      <c r="K529" s="20">
        <v>10</v>
      </c>
      <c r="L529" s="20">
        <v>12</v>
      </c>
      <c r="M529" s="20">
        <v>8</v>
      </c>
      <c r="N529" s="20">
        <v>12</v>
      </c>
      <c r="O529" s="20">
        <v>13</v>
      </c>
      <c r="P529" s="20">
        <v>17</v>
      </c>
      <c r="Y529" s="2"/>
    </row>
    <row r="530" spans="1:25" x14ac:dyDescent="0.2">
      <c r="A530" s="116" t="s">
        <v>206</v>
      </c>
      <c r="B530" s="6" t="s">
        <v>8</v>
      </c>
      <c r="C530" s="13">
        <v>1</v>
      </c>
      <c r="D530" s="13">
        <v>1</v>
      </c>
      <c r="E530" s="13">
        <v>1</v>
      </c>
      <c r="F530" s="13">
        <v>1</v>
      </c>
      <c r="G530" s="13">
        <v>1</v>
      </c>
      <c r="H530" s="13">
        <v>1</v>
      </c>
      <c r="I530" s="20">
        <v>229</v>
      </c>
      <c r="J530" s="20">
        <v>229</v>
      </c>
      <c r="K530" s="20">
        <v>46</v>
      </c>
      <c r="L530" s="20">
        <v>46</v>
      </c>
      <c r="M530" s="20">
        <v>129</v>
      </c>
      <c r="N530" s="20">
        <v>129</v>
      </c>
      <c r="O530" s="20">
        <v>134</v>
      </c>
      <c r="P530" s="20">
        <v>134</v>
      </c>
      <c r="Y530" s="2"/>
    </row>
    <row r="531" spans="1:25" x14ac:dyDescent="0.2">
      <c r="A531" s="116" t="s">
        <v>208</v>
      </c>
      <c r="B531" s="6" t="s">
        <v>9</v>
      </c>
      <c r="C531" s="13">
        <v>1</v>
      </c>
      <c r="D531" s="13">
        <v>1</v>
      </c>
      <c r="E531" s="13">
        <v>1</v>
      </c>
      <c r="F531" s="13">
        <v>1</v>
      </c>
      <c r="G531" s="13">
        <v>1</v>
      </c>
      <c r="H531" s="13">
        <v>1</v>
      </c>
      <c r="I531" s="20">
        <v>38</v>
      </c>
      <c r="J531" s="20">
        <v>38</v>
      </c>
      <c r="K531" s="20">
        <v>14</v>
      </c>
      <c r="L531" s="20">
        <v>14</v>
      </c>
      <c r="M531" s="20">
        <v>4</v>
      </c>
      <c r="N531" s="20">
        <v>4</v>
      </c>
      <c r="O531" s="20">
        <v>17</v>
      </c>
      <c r="P531" s="20">
        <v>17</v>
      </c>
      <c r="Y531" s="2"/>
    </row>
    <row r="532" spans="1:25" x14ac:dyDescent="0.2">
      <c r="A532" s="116" t="s">
        <v>208</v>
      </c>
      <c r="B532" s="6" t="s">
        <v>10</v>
      </c>
      <c r="C532" s="13">
        <v>0.44444444444444442</v>
      </c>
      <c r="D532" s="13">
        <v>0.5</v>
      </c>
      <c r="E532" s="13">
        <v>0.5</v>
      </c>
      <c r="F532" s="13">
        <v>0.5</v>
      </c>
      <c r="G532" s="13">
        <v>0.42857142857142855</v>
      </c>
      <c r="H532" s="13">
        <v>0.375</v>
      </c>
      <c r="I532" s="20">
        <v>8</v>
      </c>
      <c r="J532" s="20">
        <v>18</v>
      </c>
      <c r="K532" s="20">
        <v>2</v>
      </c>
      <c r="L532" s="20">
        <v>4</v>
      </c>
      <c r="M532" s="20">
        <v>5</v>
      </c>
      <c r="N532" s="20">
        <v>10</v>
      </c>
      <c r="O532" s="20">
        <v>4</v>
      </c>
      <c r="P532" s="20">
        <v>8</v>
      </c>
      <c r="Y532" s="2"/>
    </row>
    <row r="533" spans="1:25" x14ac:dyDescent="0.2">
      <c r="A533" s="116" t="s">
        <v>207</v>
      </c>
      <c r="B533" s="6" t="s">
        <v>11</v>
      </c>
      <c r="C533" s="13">
        <v>0.98</v>
      </c>
      <c r="D533" s="13">
        <v>0.97142857142857142</v>
      </c>
      <c r="E533" s="13">
        <v>1</v>
      </c>
      <c r="F533" s="13">
        <v>1</v>
      </c>
      <c r="G533" s="13">
        <v>1</v>
      </c>
      <c r="H533" s="13">
        <v>0.97872340425531912</v>
      </c>
      <c r="I533" s="20">
        <v>49</v>
      </c>
      <c r="J533" s="20">
        <v>50</v>
      </c>
      <c r="K533" s="20">
        <v>34</v>
      </c>
      <c r="L533" s="20">
        <v>35</v>
      </c>
      <c r="M533" s="20">
        <v>3</v>
      </c>
      <c r="N533" s="20">
        <v>3</v>
      </c>
      <c r="O533" s="20">
        <v>20</v>
      </c>
      <c r="P533" s="20">
        <v>20</v>
      </c>
      <c r="Y533" s="2"/>
    </row>
    <row r="534" spans="1:25" x14ac:dyDescent="0.2">
      <c r="A534" s="116" t="s">
        <v>208</v>
      </c>
      <c r="B534" s="6" t="s">
        <v>12</v>
      </c>
      <c r="C534" s="13">
        <v>0.95348837209302328</v>
      </c>
      <c r="D534" s="13">
        <v>1</v>
      </c>
      <c r="E534" s="13">
        <v>1</v>
      </c>
      <c r="F534" s="13">
        <v>0.9285714285714286</v>
      </c>
      <c r="G534" s="13">
        <v>0.92592592592592593</v>
      </c>
      <c r="H534" s="13">
        <v>0.94285714285714284</v>
      </c>
      <c r="I534" s="20">
        <v>41</v>
      </c>
      <c r="J534" s="20">
        <v>43</v>
      </c>
      <c r="K534" s="20">
        <v>16</v>
      </c>
      <c r="L534" s="20">
        <v>16</v>
      </c>
      <c r="M534" s="20">
        <v>8</v>
      </c>
      <c r="N534" s="20">
        <v>8</v>
      </c>
      <c r="O534" s="20">
        <v>13</v>
      </c>
      <c r="P534" s="20">
        <v>14</v>
      </c>
      <c r="Y534" s="2"/>
    </row>
    <row r="535" spans="1:25" x14ac:dyDescent="0.2">
      <c r="A535" s="116" t="s">
        <v>224</v>
      </c>
      <c r="B535" s="6" t="s">
        <v>13</v>
      </c>
      <c r="C535" s="13">
        <v>1</v>
      </c>
      <c r="D535" s="13">
        <v>1</v>
      </c>
      <c r="E535" s="13">
        <v>1</v>
      </c>
      <c r="F535" s="13">
        <v>1</v>
      </c>
      <c r="G535" s="13">
        <v>1</v>
      </c>
      <c r="H535" s="13">
        <v>1</v>
      </c>
      <c r="I535" s="20">
        <v>41</v>
      </c>
      <c r="J535" s="20">
        <v>41</v>
      </c>
      <c r="K535" s="20">
        <v>16</v>
      </c>
      <c r="L535" s="20">
        <v>16</v>
      </c>
      <c r="M535" s="20">
        <v>2</v>
      </c>
      <c r="N535" s="20">
        <v>2</v>
      </c>
      <c r="O535" s="20">
        <v>7</v>
      </c>
      <c r="P535" s="20">
        <v>7</v>
      </c>
      <c r="Y535" s="2"/>
    </row>
    <row r="536" spans="1:25" x14ac:dyDescent="0.2">
      <c r="A536" s="116" t="s">
        <v>206</v>
      </c>
      <c r="B536" s="6" t="s">
        <v>14</v>
      </c>
      <c r="C536" s="13">
        <v>0.73529411764705888</v>
      </c>
      <c r="D536" s="13">
        <v>0.7857142857142857</v>
      </c>
      <c r="E536" s="13">
        <v>0.66666666666666663</v>
      </c>
      <c r="F536" s="13">
        <v>0.6875</v>
      </c>
      <c r="G536" s="13">
        <v>0.65384615384615385</v>
      </c>
      <c r="H536" s="13">
        <v>0.7384615384615385</v>
      </c>
      <c r="I536" s="20">
        <v>50</v>
      </c>
      <c r="J536" s="20">
        <v>68</v>
      </c>
      <c r="K536" s="20">
        <v>33</v>
      </c>
      <c r="L536" s="20">
        <v>42</v>
      </c>
      <c r="M536" s="20">
        <v>2</v>
      </c>
      <c r="N536" s="20">
        <v>3</v>
      </c>
      <c r="O536" s="20">
        <v>22</v>
      </c>
      <c r="P536" s="20">
        <v>32</v>
      </c>
      <c r="Y536" s="2"/>
    </row>
    <row r="537" spans="1:25" x14ac:dyDescent="0.2">
      <c r="A537" s="116" t="s">
        <v>224</v>
      </c>
      <c r="B537" s="6" t="s">
        <v>15</v>
      </c>
      <c r="C537" s="13">
        <v>1</v>
      </c>
      <c r="D537" s="13">
        <v>1</v>
      </c>
      <c r="E537" s="13">
        <v>1</v>
      </c>
      <c r="F537" s="13">
        <v>1</v>
      </c>
      <c r="G537" s="13">
        <v>1</v>
      </c>
      <c r="H537" s="13">
        <v>1</v>
      </c>
      <c r="I537" s="20">
        <v>23</v>
      </c>
      <c r="J537" s="20">
        <v>23</v>
      </c>
      <c r="K537" s="20">
        <v>5</v>
      </c>
      <c r="L537" s="20">
        <v>5</v>
      </c>
      <c r="M537" s="20">
        <v>4</v>
      </c>
      <c r="N537" s="20">
        <v>4</v>
      </c>
      <c r="O537" s="20">
        <v>2</v>
      </c>
      <c r="P537" s="20">
        <v>2</v>
      </c>
      <c r="Y537" s="2"/>
    </row>
    <row r="538" spans="1:25" x14ac:dyDescent="0.2">
      <c r="A538" s="116" t="s">
        <v>224</v>
      </c>
      <c r="B538" s="6" t="s">
        <v>16</v>
      </c>
      <c r="C538" s="13">
        <v>0.92727272727272725</v>
      </c>
      <c r="D538" s="13">
        <v>0.88235294117647056</v>
      </c>
      <c r="E538" s="13">
        <v>1</v>
      </c>
      <c r="F538" s="13">
        <v>0.88888888888888884</v>
      </c>
      <c r="G538" s="13">
        <v>0.94736842105263153</v>
      </c>
      <c r="H538" s="13">
        <v>0.91836734693877553</v>
      </c>
      <c r="I538" s="20">
        <v>51</v>
      </c>
      <c r="J538" s="20">
        <v>55</v>
      </c>
      <c r="K538" s="20">
        <v>15</v>
      </c>
      <c r="L538" s="20">
        <v>17</v>
      </c>
      <c r="M538" s="20">
        <v>6</v>
      </c>
      <c r="N538" s="20">
        <v>6</v>
      </c>
      <c r="O538" s="20">
        <v>8</v>
      </c>
      <c r="P538" s="20">
        <v>9</v>
      </c>
      <c r="Y538" s="2"/>
    </row>
    <row r="539" spans="1:25" x14ac:dyDescent="0.2">
      <c r="A539" s="116" t="s">
        <v>207</v>
      </c>
      <c r="B539" s="6" t="s">
        <v>17</v>
      </c>
      <c r="C539" s="13">
        <v>0.92307692307692313</v>
      </c>
      <c r="D539" s="13">
        <v>1</v>
      </c>
      <c r="E539" s="13">
        <v>0</v>
      </c>
      <c r="F539" s="13">
        <v>0.8571428571428571</v>
      </c>
      <c r="G539" s="13">
        <v>0.5</v>
      </c>
      <c r="H539" s="13">
        <v>1</v>
      </c>
      <c r="I539" s="20">
        <v>12</v>
      </c>
      <c r="J539" s="20">
        <v>13</v>
      </c>
      <c r="K539" s="20">
        <v>11</v>
      </c>
      <c r="L539" s="20">
        <v>11</v>
      </c>
      <c r="M539" s="20">
        <v>0</v>
      </c>
      <c r="N539" s="20">
        <v>1</v>
      </c>
      <c r="O539" s="20">
        <v>6</v>
      </c>
      <c r="P539" s="20">
        <v>7</v>
      </c>
      <c r="Y539" s="2"/>
    </row>
    <row r="540" spans="1:25" x14ac:dyDescent="0.2">
      <c r="A540" s="116" t="s">
        <v>207</v>
      </c>
      <c r="B540" s="6" t="s">
        <v>18</v>
      </c>
      <c r="C540" s="13">
        <v>0.92307692307692313</v>
      </c>
      <c r="D540" s="13">
        <v>0.9375</v>
      </c>
      <c r="E540" s="13">
        <v>1</v>
      </c>
      <c r="F540" s="13">
        <v>1</v>
      </c>
      <c r="G540" s="13">
        <v>0.9</v>
      </c>
      <c r="H540" s="13">
        <v>0.91666666666666663</v>
      </c>
      <c r="I540" s="20">
        <v>24</v>
      </c>
      <c r="J540" s="20">
        <v>26</v>
      </c>
      <c r="K540" s="20">
        <v>15</v>
      </c>
      <c r="L540" s="20">
        <v>16</v>
      </c>
      <c r="M540" s="20">
        <v>2</v>
      </c>
      <c r="N540" s="20">
        <v>2</v>
      </c>
      <c r="O540" s="20">
        <v>7</v>
      </c>
      <c r="P540" s="20">
        <v>7</v>
      </c>
      <c r="Y540" s="2"/>
    </row>
    <row r="541" spans="1:25" x14ac:dyDescent="0.2">
      <c r="A541" s="116" t="s">
        <v>207</v>
      </c>
      <c r="B541" s="6" t="s">
        <v>19</v>
      </c>
      <c r="C541" s="13">
        <v>1</v>
      </c>
      <c r="D541" s="13">
        <v>1</v>
      </c>
      <c r="E541" s="13">
        <v>1</v>
      </c>
      <c r="F541" s="13">
        <v>1</v>
      </c>
      <c r="G541" s="13">
        <v>1</v>
      </c>
      <c r="H541" s="13">
        <v>1</v>
      </c>
      <c r="I541" s="20">
        <v>75</v>
      </c>
      <c r="J541" s="20">
        <v>75</v>
      </c>
      <c r="K541" s="20">
        <v>40</v>
      </c>
      <c r="L541" s="20">
        <v>40</v>
      </c>
      <c r="M541" s="20">
        <v>3</v>
      </c>
      <c r="N541" s="20">
        <v>3</v>
      </c>
      <c r="O541" s="20">
        <v>24</v>
      </c>
      <c r="P541" s="20">
        <v>24</v>
      </c>
      <c r="Y541" s="2"/>
    </row>
    <row r="542" spans="1:25" x14ac:dyDescent="0.2">
      <c r="A542" s="116" t="s">
        <v>208</v>
      </c>
      <c r="B542" s="6" t="s">
        <v>20</v>
      </c>
      <c r="C542" s="13">
        <v>1</v>
      </c>
      <c r="D542" s="13">
        <v>1</v>
      </c>
      <c r="E542" s="13">
        <v>1</v>
      </c>
      <c r="F542" s="13">
        <v>1</v>
      </c>
      <c r="G542" s="13">
        <v>1</v>
      </c>
      <c r="H542" s="13">
        <v>1</v>
      </c>
      <c r="I542" s="20">
        <v>14</v>
      </c>
      <c r="J542" s="20">
        <v>14</v>
      </c>
      <c r="K542" s="20">
        <v>2</v>
      </c>
      <c r="L542" s="20">
        <v>2</v>
      </c>
      <c r="M542" s="20">
        <v>1</v>
      </c>
      <c r="N542" s="20">
        <v>1</v>
      </c>
      <c r="O542" s="20">
        <v>4</v>
      </c>
      <c r="P542" s="20">
        <v>4</v>
      </c>
      <c r="Y542" s="2"/>
    </row>
    <row r="543" spans="1:25" x14ac:dyDescent="0.2">
      <c r="A543" s="116" t="s">
        <v>206</v>
      </c>
      <c r="B543" s="6" t="s">
        <v>21</v>
      </c>
      <c r="C543" s="13">
        <v>1</v>
      </c>
      <c r="D543" s="13">
        <v>1</v>
      </c>
      <c r="E543" s="13">
        <v>1</v>
      </c>
      <c r="F543" s="13">
        <v>1</v>
      </c>
      <c r="G543" s="13">
        <v>1</v>
      </c>
      <c r="H543" s="13">
        <v>1</v>
      </c>
      <c r="I543" s="20">
        <v>105</v>
      </c>
      <c r="J543" s="20">
        <v>105</v>
      </c>
      <c r="K543" s="20">
        <v>27</v>
      </c>
      <c r="L543" s="20">
        <v>27</v>
      </c>
      <c r="M543" s="20">
        <v>36</v>
      </c>
      <c r="N543" s="20">
        <v>36</v>
      </c>
      <c r="O543" s="20">
        <v>19</v>
      </c>
      <c r="P543" s="20">
        <v>19</v>
      </c>
      <c r="Y543" s="2"/>
    </row>
    <row r="544" spans="1:25" x14ac:dyDescent="0.2">
      <c r="A544" s="116" t="s">
        <v>224</v>
      </c>
      <c r="B544" s="6" t="s">
        <v>22</v>
      </c>
      <c r="C544" s="13">
        <v>1</v>
      </c>
      <c r="D544" s="13">
        <v>1</v>
      </c>
      <c r="E544" s="13" t="e">
        <v>#DIV/0!</v>
      </c>
      <c r="F544" s="13">
        <v>1</v>
      </c>
      <c r="G544" s="13">
        <v>1</v>
      </c>
      <c r="H544" s="13">
        <v>1</v>
      </c>
      <c r="I544" s="20">
        <v>7</v>
      </c>
      <c r="J544" s="20">
        <v>7</v>
      </c>
      <c r="K544" s="20">
        <v>1</v>
      </c>
      <c r="L544" s="20">
        <v>1</v>
      </c>
      <c r="M544" s="20">
        <v>0</v>
      </c>
      <c r="N544" s="20">
        <v>0</v>
      </c>
      <c r="O544" s="20">
        <v>1</v>
      </c>
      <c r="P544" s="20">
        <v>1</v>
      </c>
      <c r="Y544" s="2"/>
    </row>
    <row r="545" spans="1:25" x14ac:dyDescent="0.2">
      <c r="A545" s="116" t="s">
        <v>208</v>
      </c>
      <c r="B545" s="6" t="s">
        <v>23</v>
      </c>
      <c r="C545" s="13">
        <v>0.97674418604651159</v>
      </c>
      <c r="D545" s="13">
        <v>1</v>
      </c>
      <c r="E545" s="13">
        <v>1</v>
      </c>
      <c r="F545" s="13">
        <v>1</v>
      </c>
      <c r="G545" s="13">
        <v>0.95</v>
      </c>
      <c r="H545" s="13">
        <v>0.97435897435897434</v>
      </c>
      <c r="I545" s="20">
        <v>42</v>
      </c>
      <c r="J545" s="20">
        <v>43</v>
      </c>
      <c r="K545" s="20">
        <v>23</v>
      </c>
      <c r="L545" s="20">
        <v>23</v>
      </c>
      <c r="M545" s="20">
        <v>4</v>
      </c>
      <c r="N545" s="20">
        <v>4</v>
      </c>
      <c r="O545" s="20">
        <v>20</v>
      </c>
      <c r="P545" s="20">
        <v>20</v>
      </c>
      <c r="Y545" s="2"/>
    </row>
    <row r="546" spans="1:25" x14ac:dyDescent="0.2">
      <c r="A546" s="116"/>
      <c r="B546" s="8" t="s">
        <v>100</v>
      </c>
      <c r="C546" s="9">
        <v>0.94331641285956003</v>
      </c>
      <c r="D546" s="9">
        <v>0.9467005076142132</v>
      </c>
      <c r="E546" s="9">
        <v>0.96153846153846156</v>
      </c>
      <c r="F546" s="9">
        <v>0.9425837320574163</v>
      </c>
      <c r="G546" s="9">
        <v>0.94162436548223349</v>
      </c>
      <c r="H546" s="9">
        <v>0.93678160919540232</v>
      </c>
      <c r="I546" s="21">
        <v>1115</v>
      </c>
      <c r="J546" s="21">
        <v>1182</v>
      </c>
      <c r="K546" s="21">
        <v>373</v>
      </c>
      <c r="L546" s="21">
        <v>394</v>
      </c>
      <c r="M546" s="21">
        <v>300</v>
      </c>
      <c r="N546" s="21">
        <v>312</v>
      </c>
      <c r="O546" s="21">
        <v>394</v>
      </c>
      <c r="P546" s="21">
        <v>418</v>
      </c>
      <c r="Y546" s="2"/>
    </row>
    <row r="547" spans="1:25" x14ac:dyDescent="0.2">
      <c r="A547" s="116"/>
      <c r="B547" s="110" t="s">
        <v>206</v>
      </c>
      <c r="C547" s="113">
        <v>0.9640718562874252</v>
      </c>
      <c r="D547" s="113">
        <v>0.93076923076923079</v>
      </c>
      <c r="E547" s="113">
        <v>0.99561403508771928</v>
      </c>
      <c r="F547" s="113">
        <v>0.9568965517241379</v>
      </c>
      <c r="G547" s="113">
        <v>0.97574123989218331</v>
      </c>
      <c r="H547" s="113">
        <v>0.93772893772893773</v>
      </c>
      <c r="I547" s="112">
        <v>483</v>
      </c>
      <c r="J547" s="112">
        <v>501</v>
      </c>
      <c r="K547" s="112">
        <v>121</v>
      </c>
      <c r="L547" s="112">
        <v>130</v>
      </c>
      <c r="M547" s="112">
        <v>227</v>
      </c>
      <c r="N547" s="112">
        <v>228</v>
      </c>
      <c r="O547" s="112">
        <v>222</v>
      </c>
      <c r="P547" s="112">
        <v>232</v>
      </c>
      <c r="Y547" s="2"/>
    </row>
    <row r="548" spans="1:25" x14ac:dyDescent="0.2">
      <c r="A548" s="116"/>
      <c r="B548" s="110" t="s">
        <v>207</v>
      </c>
      <c r="C548" s="113">
        <v>0.910377358490566</v>
      </c>
      <c r="D548" s="113">
        <v>0.95081967213114749</v>
      </c>
      <c r="E548" s="113">
        <v>0.83333333333333337</v>
      </c>
      <c r="F548" s="113">
        <v>0.94117647058823528</v>
      </c>
      <c r="G548" s="113">
        <v>0.85555555555555551</v>
      </c>
      <c r="H548" s="113">
        <v>0.91500000000000004</v>
      </c>
      <c r="I548" s="112">
        <v>193</v>
      </c>
      <c r="J548" s="112">
        <v>212</v>
      </c>
      <c r="K548" s="112">
        <v>116</v>
      </c>
      <c r="L548" s="112">
        <v>122</v>
      </c>
      <c r="M548" s="112">
        <v>10</v>
      </c>
      <c r="N548" s="112">
        <v>12</v>
      </c>
      <c r="O548" s="112">
        <v>64</v>
      </c>
      <c r="P548" s="112">
        <v>68</v>
      </c>
      <c r="Y548" s="2"/>
    </row>
    <row r="549" spans="1:25" x14ac:dyDescent="0.2">
      <c r="A549" s="116"/>
      <c r="B549" s="110" t="s">
        <v>208</v>
      </c>
      <c r="C549" s="113">
        <v>0.875</v>
      </c>
      <c r="D549" s="113">
        <v>0.94366197183098588</v>
      </c>
      <c r="E549" s="113">
        <v>0.76923076923076927</v>
      </c>
      <c r="F549" s="113">
        <v>0.88749999999999996</v>
      </c>
      <c r="G549" s="113">
        <v>0.83720930232558144</v>
      </c>
      <c r="H549" s="113">
        <v>0.90062111801242239</v>
      </c>
      <c r="I549" s="112">
        <v>175</v>
      </c>
      <c r="J549" s="112">
        <v>200</v>
      </c>
      <c r="K549" s="112">
        <v>67</v>
      </c>
      <c r="L549" s="112">
        <v>71</v>
      </c>
      <c r="M549" s="112">
        <v>30</v>
      </c>
      <c r="N549" s="112">
        <v>39</v>
      </c>
      <c r="O549" s="112">
        <v>71</v>
      </c>
      <c r="P549" s="112">
        <v>80</v>
      </c>
      <c r="Y549" s="2"/>
    </row>
    <row r="550" spans="1:25" x14ac:dyDescent="0.2">
      <c r="A550" s="116"/>
      <c r="B550" s="110" t="s">
        <v>224</v>
      </c>
      <c r="C550" s="113">
        <v>0.98141263940520451</v>
      </c>
      <c r="D550" s="113">
        <v>0.971830985915493</v>
      </c>
      <c r="E550" s="113">
        <v>1</v>
      </c>
      <c r="F550" s="113">
        <v>0.97368421052631582</v>
      </c>
      <c r="G550" s="113">
        <v>0.98484848484848486</v>
      </c>
      <c r="H550" s="113">
        <v>0.97881355932203384</v>
      </c>
      <c r="I550" s="112">
        <v>264</v>
      </c>
      <c r="J550" s="112">
        <v>269</v>
      </c>
      <c r="K550" s="112">
        <v>69</v>
      </c>
      <c r="L550" s="112">
        <v>71</v>
      </c>
      <c r="M550" s="112">
        <v>33</v>
      </c>
      <c r="N550" s="112">
        <v>33</v>
      </c>
      <c r="O550" s="112">
        <v>37</v>
      </c>
      <c r="P550" s="112">
        <v>38</v>
      </c>
      <c r="Y550" s="2"/>
    </row>
    <row r="551" spans="1:25" x14ac:dyDescent="0.2">
      <c r="A551" s="116"/>
    </row>
    <row r="552" spans="1:25" x14ac:dyDescent="0.2">
      <c r="A552" s="116"/>
    </row>
    <row r="553" spans="1:25" ht="14.25" x14ac:dyDescent="0.2">
      <c r="A553" s="116"/>
      <c r="B553" s="5" t="s">
        <v>318</v>
      </c>
      <c r="O553" s="107" t="s">
        <v>189</v>
      </c>
      <c r="P553" s="2">
        <v>17</v>
      </c>
    </row>
    <row r="554" spans="1:25" x14ac:dyDescent="0.2">
      <c r="A554" s="116"/>
      <c r="B554" s="14"/>
      <c r="C554" s="26"/>
      <c r="D554" s="26"/>
      <c r="E554" s="26"/>
      <c r="F554" s="26"/>
      <c r="G554" s="26"/>
      <c r="H554" s="26"/>
      <c r="Y554" s="2"/>
    </row>
    <row r="555" spans="1:25" x14ac:dyDescent="0.2">
      <c r="A555" s="116"/>
      <c r="B555" s="3"/>
      <c r="C555" s="12" t="s">
        <v>27</v>
      </c>
      <c r="D555" s="12"/>
      <c r="E555" s="12"/>
      <c r="F555" s="12"/>
      <c r="G555" s="12"/>
      <c r="H555" s="12"/>
      <c r="I555" s="11" t="s">
        <v>24</v>
      </c>
      <c r="J555" s="11"/>
      <c r="K555" s="11" t="s">
        <v>0</v>
      </c>
      <c r="L555" s="11"/>
      <c r="M555" s="11" t="s">
        <v>1</v>
      </c>
      <c r="N555" s="11"/>
      <c r="O555" s="11" t="s">
        <v>26</v>
      </c>
      <c r="P555" s="11"/>
      <c r="Y555" s="2"/>
    </row>
    <row r="556" spans="1:25" s="132" customFormat="1" ht="24" x14ac:dyDescent="0.2">
      <c r="A556" s="130"/>
      <c r="B556" s="129" t="s">
        <v>25</v>
      </c>
      <c r="C556" s="129" t="s">
        <v>24</v>
      </c>
      <c r="D556" s="129" t="s">
        <v>0</v>
      </c>
      <c r="E556" s="129" t="s">
        <v>1</v>
      </c>
      <c r="F556" s="129" t="s">
        <v>222</v>
      </c>
      <c r="G556" s="129" t="s">
        <v>186</v>
      </c>
      <c r="H556" s="129" t="s">
        <v>221</v>
      </c>
      <c r="I556" s="129" t="s">
        <v>106</v>
      </c>
      <c r="J556" s="129" t="s">
        <v>107</v>
      </c>
      <c r="K556" s="129" t="s">
        <v>106</v>
      </c>
      <c r="L556" s="129" t="s">
        <v>107</v>
      </c>
      <c r="M556" s="129" t="s">
        <v>106</v>
      </c>
      <c r="N556" s="129" t="s">
        <v>107</v>
      </c>
      <c r="O556" s="129" t="s">
        <v>106</v>
      </c>
      <c r="P556" s="129" t="s">
        <v>107</v>
      </c>
      <c r="Q556" s="140"/>
      <c r="R556" s="140"/>
      <c r="S556" s="140"/>
      <c r="T556" s="140"/>
      <c r="U556" s="140"/>
      <c r="V556" s="140"/>
      <c r="W556" s="140"/>
      <c r="X556" s="140"/>
      <c r="Y556" s="140"/>
    </row>
    <row r="557" spans="1:25" x14ac:dyDescent="0.2">
      <c r="A557" s="116" t="s">
        <v>206</v>
      </c>
      <c r="B557" s="6" t="s">
        <v>4</v>
      </c>
      <c r="C557" s="13">
        <v>0.96908127208480566</v>
      </c>
      <c r="D557" s="13">
        <v>0.93965517241379315</v>
      </c>
      <c r="E557" s="13">
        <v>0.92828685258964139</v>
      </c>
      <c r="F557" s="13">
        <v>0.95138888888888884</v>
      </c>
      <c r="G557" s="13">
        <v>0.97244094488188981</v>
      </c>
      <c r="H557" s="16">
        <v>0.9807037457434733</v>
      </c>
      <c r="I557" s="20">
        <v>1097</v>
      </c>
      <c r="J557" s="20">
        <v>1132</v>
      </c>
      <c r="K557" s="20">
        <v>109</v>
      </c>
      <c r="L557" s="20">
        <v>116</v>
      </c>
      <c r="M557" s="20">
        <v>233</v>
      </c>
      <c r="N557" s="20">
        <v>251</v>
      </c>
      <c r="O557" s="20">
        <v>274</v>
      </c>
      <c r="P557" s="20">
        <v>288</v>
      </c>
      <c r="Y557" s="2"/>
    </row>
    <row r="558" spans="1:25" x14ac:dyDescent="0.2">
      <c r="A558" s="116" t="s">
        <v>207</v>
      </c>
      <c r="B558" s="6" t="s">
        <v>5</v>
      </c>
      <c r="C558" s="13">
        <v>0.94963144963144963</v>
      </c>
      <c r="D558" s="13">
        <v>0.91869918699186992</v>
      </c>
      <c r="E558" s="13">
        <v>0.9375</v>
      </c>
      <c r="F558" s="13">
        <v>0.91803278688524592</v>
      </c>
      <c r="G558" s="13">
        <v>0.9630281690140845</v>
      </c>
      <c r="H558" s="13">
        <v>0.94987468671679198</v>
      </c>
      <c r="I558" s="20">
        <v>773</v>
      </c>
      <c r="J558" s="20">
        <v>814</v>
      </c>
      <c r="K558" s="20">
        <v>226</v>
      </c>
      <c r="L558" s="20">
        <v>246</v>
      </c>
      <c r="M558" s="20">
        <v>15</v>
      </c>
      <c r="N558" s="20">
        <v>16</v>
      </c>
      <c r="O558" s="20">
        <v>168</v>
      </c>
      <c r="P558" s="20">
        <v>183</v>
      </c>
      <c r="Y558" s="2"/>
    </row>
    <row r="559" spans="1:25" x14ac:dyDescent="0.2">
      <c r="A559" s="116" t="s">
        <v>224</v>
      </c>
      <c r="B559" s="6" t="s">
        <v>6</v>
      </c>
      <c r="C559" s="13">
        <v>0.95845824411134906</v>
      </c>
      <c r="D559" s="13">
        <v>0.93888888888888888</v>
      </c>
      <c r="E559" s="13">
        <v>0.92380952380952386</v>
      </c>
      <c r="F559" s="13">
        <v>0.93137254901960786</v>
      </c>
      <c r="G559" s="13">
        <v>0.96202531645569622</v>
      </c>
      <c r="H559" s="13">
        <v>0.96008968609865475</v>
      </c>
      <c r="I559" s="20">
        <v>2238</v>
      </c>
      <c r="J559" s="20">
        <v>2335</v>
      </c>
      <c r="K559" s="20">
        <v>338</v>
      </c>
      <c r="L559" s="20">
        <v>360</v>
      </c>
      <c r="M559" s="20">
        <v>97</v>
      </c>
      <c r="N559" s="20">
        <v>105</v>
      </c>
      <c r="O559" s="20">
        <v>190</v>
      </c>
      <c r="P559" s="20">
        <v>204</v>
      </c>
      <c r="Y559" s="2"/>
    </row>
    <row r="560" spans="1:25" x14ac:dyDescent="0.2">
      <c r="A560" s="116" t="s">
        <v>208</v>
      </c>
      <c r="B560" s="6" t="s">
        <v>7</v>
      </c>
      <c r="C560" s="13">
        <v>0.96215429403202324</v>
      </c>
      <c r="D560" s="13">
        <v>0.93388429752066116</v>
      </c>
      <c r="E560" s="13">
        <v>0.98039215686274506</v>
      </c>
      <c r="F560" s="13">
        <v>0.91666666666666663</v>
      </c>
      <c r="G560" s="13">
        <v>0.96819787985865724</v>
      </c>
      <c r="H560" s="13">
        <v>0.96069182389937102</v>
      </c>
      <c r="I560" s="20">
        <v>661</v>
      </c>
      <c r="J560" s="20">
        <v>687</v>
      </c>
      <c r="K560" s="20">
        <v>113</v>
      </c>
      <c r="L560" s="20">
        <v>121</v>
      </c>
      <c r="M560" s="20">
        <v>50</v>
      </c>
      <c r="N560" s="20">
        <v>51</v>
      </c>
      <c r="O560" s="20">
        <v>88</v>
      </c>
      <c r="P560" s="20">
        <v>96</v>
      </c>
      <c r="Y560" s="2"/>
    </row>
    <row r="561" spans="1:25" x14ac:dyDescent="0.2">
      <c r="A561" s="116" t="s">
        <v>206</v>
      </c>
      <c r="B561" s="6" t="s">
        <v>8</v>
      </c>
      <c r="C561" s="13">
        <v>0.95690343176376691</v>
      </c>
      <c r="D561" s="13">
        <v>0.92870544090056284</v>
      </c>
      <c r="E561" s="13">
        <v>0.94668400520156049</v>
      </c>
      <c r="F561" s="13">
        <v>0.93910561370123691</v>
      </c>
      <c r="G561" s="13">
        <v>0.96452103395843891</v>
      </c>
      <c r="H561" s="13">
        <v>0.96142774899251582</v>
      </c>
      <c r="I561" s="20">
        <v>2398</v>
      </c>
      <c r="J561" s="20">
        <v>2506</v>
      </c>
      <c r="K561" s="20">
        <v>495</v>
      </c>
      <c r="L561" s="20">
        <v>533</v>
      </c>
      <c r="M561" s="20">
        <v>728</v>
      </c>
      <c r="N561" s="20">
        <v>769</v>
      </c>
      <c r="O561" s="20">
        <v>987</v>
      </c>
      <c r="P561" s="20">
        <v>1051</v>
      </c>
      <c r="Y561" s="2"/>
    </row>
    <row r="562" spans="1:25" x14ac:dyDescent="0.2">
      <c r="A562" s="116" t="s">
        <v>208</v>
      </c>
      <c r="B562" s="6" t="s">
        <v>9</v>
      </c>
      <c r="C562" s="13">
        <v>0.94376528117359415</v>
      </c>
      <c r="D562" s="13">
        <v>0.89189189189189189</v>
      </c>
      <c r="E562" s="13">
        <v>0.97619047619047616</v>
      </c>
      <c r="F562" s="13">
        <v>0.89583333333333337</v>
      </c>
      <c r="G562" s="13">
        <v>0.96308724832214765</v>
      </c>
      <c r="H562" s="13">
        <v>0.9420103092783505</v>
      </c>
      <c r="I562" s="20">
        <v>772</v>
      </c>
      <c r="J562" s="20">
        <v>818</v>
      </c>
      <c r="K562" s="20">
        <v>198</v>
      </c>
      <c r="L562" s="20">
        <v>222</v>
      </c>
      <c r="M562" s="20">
        <v>41</v>
      </c>
      <c r="N562" s="20">
        <v>42</v>
      </c>
      <c r="O562" s="20">
        <v>172</v>
      </c>
      <c r="P562" s="20">
        <v>192</v>
      </c>
      <c r="Y562" s="2"/>
    </row>
    <row r="563" spans="1:25" x14ac:dyDescent="0.2">
      <c r="A563" s="116" t="s">
        <v>208</v>
      </c>
      <c r="B563" s="6" t="s">
        <v>10</v>
      </c>
      <c r="C563" s="13">
        <v>0.97080291970802923</v>
      </c>
      <c r="D563" s="13">
        <v>0.96296296296296291</v>
      </c>
      <c r="E563" s="13">
        <v>0.94915254237288138</v>
      </c>
      <c r="F563" s="13">
        <v>0.96039603960396036</v>
      </c>
      <c r="G563" s="13">
        <v>0.97272727272727277</v>
      </c>
      <c r="H563" s="13">
        <v>0.97443181818181823</v>
      </c>
      <c r="I563" s="20">
        <v>399</v>
      </c>
      <c r="J563" s="20">
        <v>411</v>
      </c>
      <c r="K563" s="20">
        <v>78</v>
      </c>
      <c r="L563" s="20">
        <v>81</v>
      </c>
      <c r="M563" s="20">
        <v>56</v>
      </c>
      <c r="N563" s="20">
        <v>59</v>
      </c>
      <c r="O563" s="20">
        <v>97</v>
      </c>
      <c r="P563" s="20">
        <v>101</v>
      </c>
      <c r="Y563" s="2"/>
    </row>
    <row r="564" spans="1:25" x14ac:dyDescent="0.2">
      <c r="A564" s="116" t="s">
        <v>207</v>
      </c>
      <c r="B564" s="6" t="s">
        <v>11</v>
      </c>
      <c r="C564" s="13">
        <v>0.93638676844783719</v>
      </c>
      <c r="D564" s="13">
        <v>0.9</v>
      </c>
      <c r="E564" s="13">
        <v>1</v>
      </c>
      <c r="F564" s="13">
        <v>0.90647482014388492</v>
      </c>
      <c r="G564" s="13">
        <v>0.97409326424870468</v>
      </c>
      <c r="H564" s="13">
        <v>0.93472584856396868</v>
      </c>
      <c r="I564" s="20">
        <v>368</v>
      </c>
      <c r="J564" s="20">
        <v>393</v>
      </c>
      <c r="K564" s="20">
        <v>180</v>
      </c>
      <c r="L564" s="20">
        <v>200</v>
      </c>
      <c r="M564" s="20">
        <v>10</v>
      </c>
      <c r="N564" s="20">
        <v>10</v>
      </c>
      <c r="O564" s="20">
        <v>126</v>
      </c>
      <c r="P564" s="20">
        <v>139</v>
      </c>
      <c r="Y564" s="2"/>
    </row>
    <row r="565" spans="1:25" x14ac:dyDescent="0.2">
      <c r="A565" s="116" t="s">
        <v>208</v>
      </c>
      <c r="B565" s="6" t="s">
        <v>12</v>
      </c>
      <c r="C565" s="13">
        <v>0.9447619047619048</v>
      </c>
      <c r="D565" s="13">
        <v>0.90419161676646709</v>
      </c>
      <c r="E565" s="13">
        <v>0.93023255813953487</v>
      </c>
      <c r="F565" s="13">
        <v>0.90579710144927539</v>
      </c>
      <c r="G565" s="13">
        <v>0.96368715083798884</v>
      </c>
      <c r="H565" s="13">
        <v>0.94605809128630702</v>
      </c>
      <c r="I565" s="20">
        <v>496</v>
      </c>
      <c r="J565" s="20">
        <v>525</v>
      </c>
      <c r="K565" s="20">
        <v>151</v>
      </c>
      <c r="L565" s="20">
        <v>167</v>
      </c>
      <c r="M565" s="20">
        <v>40</v>
      </c>
      <c r="N565" s="20">
        <v>43</v>
      </c>
      <c r="O565" s="20">
        <v>125</v>
      </c>
      <c r="P565" s="20">
        <v>138</v>
      </c>
      <c r="Y565" s="2"/>
    </row>
    <row r="566" spans="1:25" x14ac:dyDescent="0.2">
      <c r="A566" s="116" t="s">
        <v>224</v>
      </c>
      <c r="B566" s="6" t="s">
        <v>13</v>
      </c>
      <c r="C566" s="13">
        <v>0.93891797556719025</v>
      </c>
      <c r="D566" s="13">
        <v>0.92413793103448272</v>
      </c>
      <c r="E566" s="13">
        <v>0.9285714285714286</v>
      </c>
      <c r="F566" s="13">
        <v>0.91666666666666663</v>
      </c>
      <c r="G566" s="13">
        <v>0.94392523364485981</v>
      </c>
      <c r="H566" s="13">
        <v>0.93917710196779969</v>
      </c>
      <c r="I566" s="20">
        <v>538</v>
      </c>
      <c r="J566" s="20">
        <v>573</v>
      </c>
      <c r="K566" s="20">
        <v>134</v>
      </c>
      <c r="L566" s="20">
        <v>145</v>
      </c>
      <c r="M566" s="20">
        <v>13</v>
      </c>
      <c r="N566" s="20">
        <v>14</v>
      </c>
      <c r="O566" s="20">
        <v>55</v>
      </c>
      <c r="P566" s="20">
        <v>60</v>
      </c>
      <c r="Y566" s="2"/>
    </row>
    <row r="567" spans="1:25" x14ac:dyDescent="0.2">
      <c r="A567" s="116" t="s">
        <v>206</v>
      </c>
      <c r="B567" s="6" t="s">
        <v>14</v>
      </c>
      <c r="C567" s="13">
        <v>0.95683453237410077</v>
      </c>
      <c r="D567" s="13">
        <v>0.93811074918566772</v>
      </c>
      <c r="E567" s="13">
        <v>0.8571428571428571</v>
      </c>
      <c r="F567" s="13">
        <v>0.93953488372093019</v>
      </c>
      <c r="G567" s="13">
        <v>0.97164948453608246</v>
      </c>
      <c r="H567" s="13">
        <v>0.9599406528189911</v>
      </c>
      <c r="I567" s="20">
        <v>665</v>
      </c>
      <c r="J567" s="20">
        <v>695</v>
      </c>
      <c r="K567" s="20">
        <v>288</v>
      </c>
      <c r="L567" s="20">
        <v>307</v>
      </c>
      <c r="M567" s="20">
        <v>18</v>
      </c>
      <c r="N567" s="20">
        <v>21</v>
      </c>
      <c r="O567" s="20">
        <v>202</v>
      </c>
      <c r="P567" s="20">
        <v>215</v>
      </c>
      <c r="Y567" s="2"/>
    </row>
    <row r="568" spans="1:25" x14ac:dyDescent="0.2">
      <c r="A568" s="116" t="s">
        <v>224</v>
      </c>
      <c r="B568" s="6" t="s">
        <v>15</v>
      </c>
      <c r="C568" s="13">
        <v>0.93577981651376152</v>
      </c>
      <c r="D568" s="13">
        <v>0.94444444444444442</v>
      </c>
      <c r="E568" s="13">
        <v>0.8571428571428571</v>
      </c>
      <c r="F568" s="13">
        <v>0.8</v>
      </c>
      <c r="G568" s="13">
        <v>0.93406593406593408</v>
      </c>
      <c r="H568" s="13">
        <v>0.93838862559241709</v>
      </c>
      <c r="I568" s="20">
        <v>204</v>
      </c>
      <c r="J568" s="20">
        <v>218</v>
      </c>
      <c r="K568" s="20">
        <v>34</v>
      </c>
      <c r="L568" s="20">
        <v>36</v>
      </c>
      <c r="M568" s="20">
        <v>6</v>
      </c>
      <c r="N568" s="20">
        <v>7</v>
      </c>
      <c r="O568" s="20">
        <v>16</v>
      </c>
      <c r="P568" s="20">
        <v>20</v>
      </c>
      <c r="Y568" s="2"/>
    </row>
    <row r="569" spans="1:25" x14ac:dyDescent="0.2">
      <c r="A569" s="116" t="s">
        <v>224</v>
      </c>
      <c r="B569" s="6" t="s">
        <v>16</v>
      </c>
      <c r="C569" s="13">
        <v>0.95444191343963558</v>
      </c>
      <c r="D569" s="13">
        <v>0.9419354838709677</v>
      </c>
      <c r="E569" s="13">
        <v>0.97435897435897434</v>
      </c>
      <c r="F569" s="13">
        <v>0.88505747126436785</v>
      </c>
      <c r="G569" s="13">
        <v>0.95712309820193642</v>
      </c>
      <c r="H569" s="13">
        <v>0.95351609058402864</v>
      </c>
      <c r="I569" s="20">
        <v>838</v>
      </c>
      <c r="J569" s="20">
        <v>878</v>
      </c>
      <c r="K569" s="20">
        <v>146</v>
      </c>
      <c r="L569" s="20">
        <v>155</v>
      </c>
      <c r="M569" s="20">
        <v>38</v>
      </c>
      <c r="N569" s="20">
        <v>39</v>
      </c>
      <c r="O569" s="20">
        <v>77</v>
      </c>
      <c r="P569" s="20">
        <v>87</v>
      </c>
      <c r="Y569" s="2"/>
    </row>
    <row r="570" spans="1:25" x14ac:dyDescent="0.2">
      <c r="A570" s="116" t="s">
        <v>207</v>
      </c>
      <c r="B570" s="6" t="s">
        <v>17</v>
      </c>
      <c r="C570" s="13">
        <v>0.90454545454545454</v>
      </c>
      <c r="D570" s="13">
        <v>0.87323943661971826</v>
      </c>
      <c r="E570" s="13">
        <v>1</v>
      </c>
      <c r="F570" s="13">
        <v>0.88888888888888884</v>
      </c>
      <c r="G570" s="13">
        <v>0.96153846153846156</v>
      </c>
      <c r="H570" s="13">
        <v>0.90140845070422537</v>
      </c>
      <c r="I570" s="20">
        <v>199</v>
      </c>
      <c r="J570" s="20">
        <v>220</v>
      </c>
      <c r="K570" s="20">
        <v>124</v>
      </c>
      <c r="L570" s="20">
        <v>142</v>
      </c>
      <c r="M570" s="20">
        <v>7</v>
      </c>
      <c r="N570" s="20">
        <v>7</v>
      </c>
      <c r="O570" s="20">
        <v>88</v>
      </c>
      <c r="P570" s="20">
        <v>99</v>
      </c>
      <c r="Y570" s="2"/>
    </row>
    <row r="571" spans="1:25" x14ac:dyDescent="0.2">
      <c r="A571" s="116" t="s">
        <v>207</v>
      </c>
      <c r="B571" s="6" t="s">
        <v>18</v>
      </c>
      <c r="C571" s="13">
        <v>0.91238670694864044</v>
      </c>
      <c r="D571" s="13">
        <v>0.90082644628099173</v>
      </c>
      <c r="E571" s="13">
        <v>0.83333333333333337</v>
      </c>
      <c r="F571" s="13">
        <v>0.86274509803921573</v>
      </c>
      <c r="G571" s="13">
        <v>0.919047619047619</v>
      </c>
      <c r="H571" s="13">
        <v>0.91384615384615386</v>
      </c>
      <c r="I571" s="20">
        <v>302</v>
      </c>
      <c r="J571" s="20">
        <v>331</v>
      </c>
      <c r="K571" s="20">
        <v>109</v>
      </c>
      <c r="L571" s="20">
        <v>121</v>
      </c>
      <c r="M571" s="20">
        <v>5</v>
      </c>
      <c r="N571" s="20">
        <v>6</v>
      </c>
      <c r="O571" s="20">
        <v>44</v>
      </c>
      <c r="P571" s="20">
        <v>51</v>
      </c>
      <c r="Y571" s="2"/>
    </row>
    <row r="572" spans="1:25" x14ac:dyDescent="0.2">
      <c r="A572" s="116" t="s">
        <v>207</v>
      </c>
      <c r="B572" s="6" t="s">
        <v>19</v>
      </c>
      <c r="C572" s="13">
        <v>0.96730769230769231</v>
      </c>
      <c r="D572" s="13">
        <v>0.95192307692307687</v>
      </c>
      <c r="E572" s="13">
        <v>0.91891891891891897</v>
      </c>
      <c r="F572" s="13">
        <v>0.94957983193277307</v>
      </c>
      <c r="G572" s="13">
        <v>0.97390109890109888</v>
      </c>
      <c r="H572" s="13">
        <v>0.96909272183449646</v>
      </c>
      <c r="I572" s="20">
        <v>1006</v>
      </c>
      <c r="J572" s="20">
        <v>1040</v>
      </c>
      <c r="K572" s="20">
        <v>297</v>
      </c>
      <c r="L572" s="20">
        <v>312</v>
      </c>
      <c r="M572" s="20">
        <v>34</v>
      </c>
      <c r="N572" s="20">
        <v>37</v>
      </c>
      <c r="O572" s="20">
        <v>226</v>
      </c>
      <c r="P572" s="20">
        <v>238</v>
      </c>
      <c r="Y572" s="2"/>
    </row>
    <row r="573" spans="1:25" x14ac:dyDescent="0.2">
      <c r="A573" s="116" t="s">
        <v>208</v>
      </c>
      <c r="B573" s="6" t="s">
        <v>20</v>
      </c>
      <c r="C573" s="13">
        <v>0.95731707317073167</v>
      </c>
      <c r="D573" s="13">
        <v>0.94230769230769229</v>
      </c>
      <c r="E573" s="13">
        <v>1</v>
      </c>
      <c r="F573" s="13">
        <v>0.97435897435897434</v>
      </c>
      <c r="G573" s="13">
        <v>0.9642857142857143</v>
      </c>
      <c r="H573" s="13">
        <v>0.95652173913043481</v>
      </c>
      <c r="I573" s="20">
        <v>157</v>
      </c>
      <c r="J573" s="20">
        <v>164</v>
      </c>
      <c r="K573" s="20">
        <v>49</v>
      </c>
      <c r="L573" s="20">
        <v>52</v>
      </c>
      <c r="M573" s="20">
        <v>3</v>
      </c>
      <c r="N573" s="20">
        <v>3</v>
      </c>
      <c r="O573" s="20">
        <v>38</v>
      </c>
      <c r="P573" s="20">
        <v>39</v>
      </c>
      <c r="Y573" s="2"/>
    </row>
    <row r="574" spans="1:25" x14ac:dyDescent="0.2">
      <c r="A574" s="116" t="s">
        <v>206</v>
      </c>
      <c r="B574" s="6" t="s">
        <v>21</v>
      </c>
      <c r="C574" s="13">
        <v>0.97275362318840575</v>
      </c>
      <c r="D574" s="13">
        <v>0.93856655290102387</v>
      </c>
      <c r="E574" s="13">
        <v>0.95833333333333337</v>
      </c>
      <c r="F574" s="13">
        <v>0.9285714285714286</v>
      </c>
      <c r="G574" s="13">
        <v>0.97974860335195535</v>
      </c>
      <c r="H574" s="13">
        <v>0.97508417508417511</v>
      </c>
      <c r="I574" s="20">
        <v>1678</v>
      </c>
      <c r="J574" s="20">
        <v>1725</v>
      </c>
      <c r="K574" s="20">
        <v>275</v>
      </c>
      <c r="L574" s="20">
        <v>293</v>
      </c>
      <c r="M574" s="20">
        <v>230</v>
      </c>
      <c r="N574" s="20">
        <v>240</v>
      </c>
      <c r="O574" s="20">
        <v>182</v>
      </c>
      <c r="P574" s="20">
        <v>196</v>
      </c>
      <c r="Y574" s="2"/>
    </row>
    <row r="575" spans="1:25" x14ac:dyDescent="0.2">
      <c r="A575" s="116" t="s">
        <v>224</v>
      </c>
      <c r="B575" s="6" t="s">
        <v>22</v>
      </c>
      <c r="C575" s="13">
        <v>0.94</v>
      </c>
      <c r="D575" s="13">
        <v>0.90909090909090906</v>
      </c>
      <c r="E575" s="13">
        <v>1</v>
      </c>
      <c r="F575" s="13">
        <v>0.77777777777777779</v>
      </c>
      <c r="G575" s="13">
        <v>0.94871794871794868</v>
      </c>
      <c r="H575" s="13">
        <v>0.93877551020408168</v>
      </c>
      <c r="I575" s="20">
        <v>94</v>
      </c>
      <c r="J575" s="20">
        <v>100</v>
      </c>
      <c r="K575" s="20">
        <v>20</v>
      </c>
      <c r="L575" s="20">
        <v>22</v>
      </c>
      <c r="M575" s="20">
        <v>2</v>
      </c>
      <c r="N575" s="20">
        <v>2</v>
      </c>
      <c r="O575" s="20">
        <v>7</v>
      </c>
      <c r="P575" s="20">
        <v>9</v>
      </c>
      <c r="Y575" s="2"/>
    </row>
    <row r="576" spans="1:25" x14ac:dyDescent="0.2">
      <c r="A576" s="116" t="s">
        <v>208</v>
      </c>
      <c r="B576" s="6" t="s">
        <v>23</v>
      </c>
      <c r="C576" s="13">
        <v>0.92513368983957223</v>
      </c>
      <c r="D576" s="13">
        <v>0.87074829931972786</v>
      </c>
      <c r="E576" s="13">
        <v>0.94117647058823528</v>
      </c>
      <c r="F576" s="13">
        <v>0.91156462585034015</v>
      </c>
      <c r="G576" s="13">
        <v>0.96035242290748901</v>
      </c>
      <c r="H576" s="13">
        <v>0.92436974789915971</v>
      </c>
      <c r="I576" s="20">
        <v>346</v>
      </c>
      <c r="J576" s="20">
        <v>374</v>
      </c>
      <c r="K576" s="20">
        <v>128</v>
      </c>
      <c r="L576" s="20">
        <v>147</v>
      </c>
      <c r="M576" s="20">
        <v>16</v>
      </c>
      <c r="N576" s="20">
        <v>17</v>
      </c>
      <c r="O576" s="20">
        <v>134</v>
      </c>
      <c r="P576" s="20">
        <v>147</v>
      </c>
      <c r="Y576" s="2"/>
    </row>
    <row r="577" spans="1:36" x14ac:dyDescent="0.2">
      <c r="A577" s="116"/>
      <c r="B577" s="8" t="s">
        <v>100</v>
      </c>
      <c r="C577" s="9">
        <v>0.95545517284647719</v>
      </c>
      <c r="D577" s="9">
        <v>0.92429857067231336</v>
      </c>
      <c r="E577" s="9">
        <v>0.94422081656124213</v>
      </c>
      <c r="F577" s="9">
        <v>0.92766676048409791</v>
      </c>
      <c r="G577" s="9">
        <v>0.96513444618041278</v>
      </c>
      <c r="H577" s="9">
        <v>0.95683098591549298</v>
      </c>
      <c r="I577" s="21">
        <v>15229</v>
      </c>
      <c r="J577" s="21">
        <v>15939</v>
      </c>
      <c r="K577" s="21">
        <v>3492</v>
      </c>
      <c r="L577" s="21">
        <v>3778</v>
      </c>
      <c r="M577" s="21">
        <v>1642</v>
      </c>
      <c r="N577" s="21">
        <v>1739</v>
      </c>
      <c r="O577" s="21">
        <v>3296</v>
      </c>
      <c r="P577" s="21">
        <v>3553</v>
      </c>
      <c r="Y577" s="2"/>
    </row>
    <row r="578" spans="1:36" x14ac:dyDescent="0.2">
      <c r="A578" s="116"/>
      <c r="B578" s="110" t="s">
        <v>206</v>
      </c>
      <c r="C578" s="113">
        <v>0.96368438428524261</v>
      </c>
      <c r="D578" s="113">
        <v>0.93434747798238593</v>
      </c>
      <c r="E578" s="113">
        <v>0.94379391100702581</v>
      </c>
      <c r="F578" s="113">
        <v>0.94</v>
      </c>
      <c r="G578" s="113">
        <v>0.97130380536494076</v>
      </c>
      <c r="H578" s="113">
        <v>0.96901821226711327</v>
      </c>
      <c r="I578" s="112">
        <v>5838</v>
      </c>
      <c r="J578" s="112">
        <v>6058</v>
      </c>
      <c r="K578" s="112">
        <v>1167</v>
      </c>
      <c r="L578" s="112">
        <v>1249</v>
      </c>
      <c r="M578" s="112">
        <v>1209</v>
      </c>
      <c r="N578" s="112">
        <v>1281</v>
      </c>
      <c r="O578" s="112">
        <v>1645</v>
      </c>
      <c r="P578" s="112">
        <v>1750</v>
      </c>
      <c r="Y578" s="2"/>
    </row>
    <row r="579" spans="1:36" x14ac:dyDescent="0.2">
      <c r="A579" s="116"/>
      <c r="B579" s="110" t="s">
        <v>207</v>
      </c>
      <c r="C579" s="113">
        <v>0.94639027877055037</v>
      </c>
      <c r="D579" s="113">
        <v>0.91674828599412339</v>
      </c>
      <c r="E579" s="113">
        <v>0.93421052631578949</v>
      </c>
      <c r="F579" s="113">
        <v>0.91830985915492958</v>
      </c>
      <c r="G579" s="113">
        <v>0.96342149690489587</v>
      </c>
      <c r="H579" s="113">
        <v>0.94673034533431299</v>
      </c>
      <c r="I579" s="112">
        <v>2648</v>
      </c>
      <c r="J579" s="112">
        <v>2798</v>
      </c>
      <c r="K579" s="112">
        <v>936</v>
      </c>
      <c r="L579" s="112">
        <v>1021</v>
      </c>
      <c r="M579" s="112">
        <v>71</v>
      </c>
      <c r="N579" s="112">
        <v>76</v>
      </c>
      <c r="O579" s="112">
        <v>652</v>
      </c>
      <c r="P579" s="112">
        <v>710</v>
      </c>
      <c r="Y579" s="2"/>
    </row>
    <row r="580" spans="1:36" x14ac:dyDescent="0.2">
      <c r="A580" s="116"/>
      <c r="B580" s="110" t="s">
        <v>208</v>
      </c>
      <c r="C580" s="113">
        <v>0.95031889895938237</v>
      </c>
      <c r="D580" s="113">
        <v>0.90759493670886071</v>
      </c>
      <c r="E580" s="113">
        <v>0.95813953488372094</v>
      </c>
      <c r="F580" s="113">
        <v>0.91725105189340816</v>
      </c>
      <c r="G580" s="113">
        <v>0.96573777980813158</v>
      </c>
      <c r="H580" s="113">
        <v>0.94971056439942114</v>
      </c>
      <c r="I580" s="112">
        <v>2831</v>
      </c>
      <c r="J580" s="112">
        <v>2979</v>
      </c>
      <c r="K580" s="112">
        <v>717</v>
      </c>
      <c r="L580" s="112">
        <v>790</v>
      </c>
      <c r="M580" s="112">
        <v>206</v>
      </c>
      <c r="N580" s="112">
        <v>215</v>
      </c>
      <c r="O580" s="112">
        <v>654</v>
      </c>
      <c r="P580" s="112">
        <v>713</v>
      </c>
      <c r="Y580" s="2"/>
    </row>
    <row r="581" spans="1:36" x14ac:dyDescent="0.2">
      <c r="A581" s="116"/>
      <c r="B581" s="110" t="s">
        <v>224</v>
      </c>
      <c r="C581" s="113">
        <v>0.95321637426900585</v>
      </c>
      <c r="D581" s="113">
        <v>0.93593314763231195</v>
      </c>
      <c r="E581" s="113">
        <v>0.93413173652694614</v>
      </c>
      <c r="F581" s="113">
        <v>0.90789473684210531</v>
      </c>
      <c r="G581" s="113">
        <v>0.95688127584170113</v>
      </c>
      <c r="H581" s="113">
        <v>0.95402590805181609</v>
      </c>
      <c r="I581" s="112">
        <v>3912</v>
      </c>
      <c r="J581" s="112">
        <v>4104</v>
      </c>
      <c r="K581" s="112">
        <v>672</v>
      </c>
      <c r="L581" s="112">
        <v>718</v>
      </c>
      <c r="M581" s="112">
        <v>156</v>
      </c>
      <c r="N581" s="112">
        <v>167</v>
      </c>
      <c r="O581" s="112">
        <v>345</v>
      </c>
      <c r="P581" s="112">
        <v>380</v>
      </c>
      <c r="Y581" s="2"/>
    </row>
    <row r="582" spans="1:36" x14ac:dyDescent="0.2">
      <c r="A582" s="116"/>
    </row>
    <row r="583" spans="1:36" x14ac:dyDescent="0.2">
      <c r="A583" s="116"/>
    </row>
    <row r="584" spans="1:36" ht="14.25" x14ac:dyDescent="0.2">
      <c r="A584" s="116"/>
      <c r="B584" s="5" t="s">
        <v>319</v>
      </c>
      <c r="O584" s="107" t="s">
        <v>189</v>
      </c>
      <c r="P584" s="2">
        <v>18</v>
      </c>
    </row>
    <row r="585" spans="1:36" x14ac:dyDescent="0.2">
      <c r="A585" s="116"/>
      <c r="C585" s="26"/>
      <c r="D585" s="26"/>
      <c r="E585" s="26"/>
      <c r="F585" s="26"/>
      <c r="G585" s="26"/>
      <c r="H585" s="26"/>
      <c r="Y585" s="2"/>
      <c r="Z585" s="2"/>
      <c r="AA585" s="2"/>
      <c r="AB585" s="2"/>
      <c r="AC585" s="2"/>
      <c r="AD585" s="2"/>
      <c r="AE585" s="2"/>
      <c r="AF585" s="2"/>
    </row>
    <row r="586" spans="1:36" x14ac:dyDescent="0.2">
      <c r="A586" s="116"/>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8" customFormat="1" ht="24" x14ac:dyDescent="0.2">
      <c r="A587" s="130"/>
      <c r="B587" s="131" t="s">
        <v>25</v>
      </c>
      <c r="C587" s="129" t="s">
        <v>24</v>
      </c>
      <c r="D587" s="129" t="s">
        <v>0</v>
      </c>
      <c r="E587" s="129" t="s">
        <v>1</v>
      </c>
      <c r="F587" s="129" t="s">
        <v>222</v>
      </c>
      <c r="G587" s="129" t="s">
        <v>186</v>
      </c>
      <c r="H587" s="129" t="s">
        <v>221</v>
      </c>
      <c r="I587" s="129" t="s">
        <v>106</v>
      </c>
      <c r="J587" s="129" t="s">
        <v>107</v>
      </c>
      <c r="K587" s="129" t="s">
        <v>106</v>
      </c>
      <c r="L587" s="129" t="s">
        <v>107</v>
      </c>
      <c r="M587" s="129" t="s">
        <v>106</v>
      </c>
      <c r="N587" s="129" t="s">
        <v>107</v>
      </c>
      <c r="O587" s="129" t="s">
        <v>106</v>
      </c>
      <c r="P587" s="129" t="s">
        <v>107</v>
      </c>
      <c r="Q587" s="140"/>
      <c r="R587" s="140"/>
      <c r="S587" s="140"/>
      <c r="T587" s="140"/>
      <c r="U587" s="140"/>
      <c r="V587" s="140"/>
      <c r="W587" s="140"/>
      <c r="X587" s="140"/>
      <c r="Y587" s="140"/>
      <c r="Z587" s="140"/>
      <c r="AA587" s="140"/>
      <c r="AB587" s="140"/>
      <c r="AC587" s="140"/>
      <c r="AD587" s="140"/>
      <c r="AE587" s="140"/>
      <c r="AF587" s="140"/>
      <c r="AJ587" s="132"/>
    </row>
    <row r="588" spans="1:36" x14ac:dyDescent="0.2">
      <c r="A588" s="116" t="s">
        <v>206</v>
      </c>
      <c r="B588" s="6" t="s">
        <v>4</v>
      </c>
      <c r="C588" s="13">
        <v>0.61904761904761907</v>
      </c>
      <c r="D588" s="13">
        <v>1</v>
      </c>
      <c r="E588" s="13">
        <v>0.63636363636363635</v>
      </c>
      <c r="F588" s="13">
        <v>0.625</v>
      </c>
      <c r="G588" s="13">
        <v>0.55555555555555558</v>
      </c>
      <c r="H588" s="16">
        <v>0.6</v>
      </c>
      <c r="I588" s="20">
        <v>13</v>
      </c>
      <c r="J588" s="20">
        <v>21</v>
      </c>
      <c r="K588" s="20">
        <v>3</v>
      </c>
      <c r="L588" s="20">
        <v>3</v>
      </c>
      <c r="M588" s="20">
        <v>7</v>
      </c>
      <c r="N588" s="20">
        <v>11</v>
      </c>
      <c r="O588" s="20">
        <v>5</v>
      </c>
      <c r="P588" s="20">
        <v>8</v>
      </c>
      <c r="Y588" s="2"/>
      <c r="Z588" s="2"/>
      <c r="AA588" s="2"/>
      <c r="AB588" s="2"/>
      <c r="AC588" s="2"/>
      <c r="AD588" s="2"/>
      <c r="AE588" s="2"/>
      <c r="AF588" s="2"/>
    </row>
    <row r="589" spans="1:36" x14ac:dyDescent="0.2">
      <c r="A589" s="116" t="s">
        <v>207</v>
      </c>
      <c r="B589" s="6" t="s">
        <v>5</v>
      </c>
      <c r="C589" s="13">
        <v>0.36666666666666664</v>
      </c>
      <c r="D589" s="13">
        <v>0.35714285714285715</v>
      </c>
      <c r="E589" s="13">
        <v>0</v>
      </c>
      <c r="F589" s="13">
        <v>0.44444444444444442</v>
      </c>
      <c r="G589" s="13">
        <v>0.375</v>
      </c>
      <c r="H589" s="13">
        <v>0.37931034482758619</v>
      </c>
      <c r="I589" s="20">
        <v>11</v>
      </c>
      <c r="J589" s="20">
        <v>30</v>
      </c>
      <c r="K589" s="20">
        <v>5</v>
      </c>
      <c r="L589" s="20">
        <v>14</v>
      </c>
      <c r="M589" s="20">
        <v>0</v>
      </c>
      <c r="N589" s="20">
        <v>1</v>
      </c>
      <c r="O589" s="20">
        <v>4</v>
      </c>
      <c r="P589" s="20">
        <v>9</v>
      </c>
      <c r="Y589" s="2"/>
      <c r="Z589" s="2"/>
      <c r="AA589" s="2"/>
      <c r="AB589" s="2"/>
      <c r="AC589" s="2"/>
      <c r="AD589" s="2"/>
      <c r="AE589" s="2"/>
      <c r="AF589" s="2"/>
    </row>
    <row r="590" spans="1:36" x14ac:dyDescent="0.2">
      <c r="A590" s="116" t="s">
        <v>224</v>
      </c>
      <c r="B590" s="6" t="s">
        <v>6</v>
      </c>
      <c r="C590" s="13">
        <v>0.88571428571428568</v>
      </c>
      <c r="D590" s="13">
        <v>0.94444444444444442</v>
      </c>
      <c r="E590" s="13">
        <v>0.8</v>
      </c>
      <c r="F590" s="13">
        <v>0.8</v>
      </c>
      <c r="G590" s="13">
        <v>0.86538461538461542</v>
      </c>
      <c r="H590" s="13">
        <v>0.89230769230769236</v>
      </c>
      <c r="I590" s="20">
        <v>62</v>
      </c>
      <c r="J590" s="20">
        <v>70</v>
      </c>
      <c r="K590" s="20">
        <v>17</v>
      </c>
      <c r="L590" s="20">
        <v>18</v>
      </c>
      <c r="M590" s="20">
        <v>4</v>
      </c>
      <c r="N590" s="20">
        <v>5</v>
      </c>
      <c r="O590" s="20">
        <v>8</v>
      </c>
      <c r="P590" s="20">
        <v>10</v>
      </c>
      <c r="Y590" s="2"/>
      <c r="Z590" s="2"/>
      <c r="AA590" s="2"/>
      <c r="AB590" s="2"/>
      <c r="AC590" s="2"/>
      <c r="AD590" s="2"/>
      <c r="AE590" s="2"/>
      <c r="AF590" s="2"/>
    </row>
    <row r="591" spans="1:36" x14ac:dyDescent="0.2">
      <c r="A591" s="116" t="s">
        <v>208</v>
      </c>
      <c r="B591" s="6" t="s">
        <v>7</v>
      </c>
      <c r="C591" s="13">
        <v>0.42857142857142855</v>
      </c>
      <c r="D591" s="13">
        <v>0.33333333333333331</v>
      </c>
      <c r="E591" s="13">
        <v>0</v>
      </c>
      <c r="F591" s="13">
        <v>0.4</v>
      </c>
      <c r="G591" s="13">
        <v>0.5</v>
      </c>
      <c r="H591" s="13">
        <v>0.46153846153846156</v>
      </c>
      <c r="I591" s="20">
        <v>6</v>
      </c>
      <c r="J591" s="20">
        <v>14</v>
      </c>
      <c r="K591" s="20">
        <v>2</v>
      </c>
      <c r="L591" s="20">
        <v>6</v>
      </c>
      <c r="M591" s="20">
        <v>0</v>
      </c>
      <c r="N591" s="20">
        <v>1</v>
      </c>
      <c r="O591" s="20">
        <v>2</v>
      </c>
      <c r="P591" s="20">
        <v>5</v>
      </c>
      <c r="Y591" s="2"/>
      <c r="Z591" s="2"/>
      <c r="AA591" s="2"/>
      <c r="AB591" s="2"/>
      <c r="AC591" s="2"/>
      <c r="AD591" s="2"/>
      <c r="AE591" s="2"/>
      <c r="AF591" s="2"/>
    </row>
    <row r="592" spans="1:36" x14ac:dyDescent="0.2">
      <c r="A592" s="116" t="s">
        <v>206</v>
      </c>
      <c r="B592" s="6" t="s">
        <v>8</v>
      </c>
      <c r="C592" s="13">
        <v>0.45</v>
      </c>
      <c r="D592" s="13">
        <v>0.4</v>
      </c>
      <c r="E592" s="13">
        <v>0.42857142857142855</v>
      </c>
      <c r="F592" s="13">
        <v>0.39215686274509803</v>
      </c>
      <c r="G592" s="13">
        <v>0.47272727272727272</v>
      </c>
      <c r="H592" s="13">
        <v>0.46666666666666667</v>
      </c>
      <c r="I592" s="20">
        <v>36</v>
      </c>
      <c r="J592" s="20">
        <v>80</v>
      </c>
      <c r="K592" s="20">
        <v>10</v>
      </c>
      <c r="L592" s="20">
        <v>25</v>
      </c>
      <c r="M592" s="20">
        <v>15</v>
      </c>
      <c r="N592" s="20">
        <v>35</v>
      </c>
      <c r="O592" s="20">
        <v>20</v>
      </c>
      <c r="P592" s="20">
        <v>51</v>
      </c>
      <c r="Y592" s="2"/>
      <c r="Z592" s="2"/>
      <c r="AA592" s="2"/>
      <c r="AB592" s="2"/>
      <c r="AC592" s="2"/>
      <c r="AD592" s="2"/>
      <c r="AE592" s="2"/>
      <c r="AF592" s="2"/>
    </row>
    <row r="593" spans="1:32" x14ac:dyDescent="0.2">
      <c r="A593" s="116" t="s">
        <v>208</v>
      </c>
      <c r="B593" s="6" t="s">
        <v>9</v>
      </c>
      <c r="C593" s="13">
        <v>0.70731707317073167</v>
      </c>
      <c r="D593" s="13">
        <v>0.7142857142857143</v>
      </c>
      <c r="E593" s="13">
        <v>1</v>
      </c>
      <c r="F593" s="13">
        <v>0.61111111111111116</v>
      </c>
      <c r="G593" s="13">
        <v>0.7</v>
      </c>
      <c r="H593" s="13">
        <v>0.7</v>
      </c>
      <c r="I593" s="20">
        <v>29</v>
      </c>
      <c r="J593" s="20">
        <v>41</v>
      </c>
      <c r="K593" s="20">
        <v>15</v>
      </c>
      <c r="L593" s="20">
        <v>21</v>
      </c>
      <c r="M593" s="20">
        <v>1</v>
      </c>
      <c r="N593" s="20">
        <v>1</v>
      </c>
      <c r="O593" s="20">
        <v>11</v>
      </c>
      <c r="P593" s="20">
        <v>18</v>
      </c>
      <c r="Y593" s="2"/>
      <c r="Z593" s="2"/>
      <c r="AA593" s="2"/>
      <c r="AB593" s="2"/>
      <c r="AC593" s="2"/>
      <c r="AD593" s="2"/>
      <c r="AE593" s="2"/>
      <c r="AF593" s="2"/>
    </row>
    <row r="594" spans="1:32" x14ac:dyDescent="0.2">
      <c r="A594" s="116" t="s">
        <v>208</v>
      </c>
      <c r="B594" s="6" t="s">
        <v>10</v>
      </c>
      <c r="C594" s="13">
        <v>0</v>
      </c>
      <c r="D594" s="13">
        <v>0</v>
      </c>
      <c r="E594" s="13">
        <v>0</v>
      </c>
      <c r="F594" s="13">
        <v>0</v>
      </c>
      <c r="G594" s="13">
        <v>0</v>
      </c>
      <c r="H594" s="13">
        <v>0</v>
      </c>
      <c r="I594" s="20">
        <v>0</v>
      </c>
      <c r="J594" s="20">
        <v>6</v>
      </c>
      <c r="K594" s="20">
        <v>0</v>
      </c>
      <c r="L594" s="20">
        <v>1</v>
      </c>
      <c r="M594" s="20">
        <v>0</v>
      </c>
      <c r="N594" s="20">
        <v>1</v>
      </c>
      <c r="O594" s="20">
        <v>0</v>
      </c>
      <c r="P594" s="20">
        <v>3</v>
      </c>
      <c r="Y594" s="2"/>
      <c r="Z594" s="2"/>
      <c r="AA594" s="2"/>
      <c r="AB594" s="2"/>
      <c r="AC594" s="2"/>
      <c r="AD594" s="2"/>
      <c r="AE594" s="2"/>
      <c r="AF594" s="2"/>
    </row>
    <row r="595" spans="1:32" x14ac:dyDescent="0.2">
      <c r="A595" s="116" t="s">
        <v>207</v>
      </c>
      <c r="B595" s="6" t="s">
        <v>11</v>
      </c>
      <c r="C595" s="13">
        <v>0.5</v>
      </c>
      <c r="D595" s="13">
        <v>0.5</v>
      </c>
      <c r="E595" s="13" t="e">
        <v>#DIV/0!</v>
      </c>
      <c r="F595" s="13">
        <v>0.4</v>
      </c>
      <c r="G595" s="13">
        <v>0.5</v>
      </c>
      <c r="H595" s="13">
        <v>0.5</v>
      </c>
      <c r="I595" s="20">
        <v>9</v>
      </c>
      <c r="J595" s="20">
        <v>18</v>
      </c>
      <c r="K595" s="20">
        <v>8</v>
      </c>
      <c r="L595" s="20">
        <v>16</v>
      </c>
      <c r="M595" s="20">
        <v>0</v>
      </c>
      <c r="N595" s="20">
        <v>0</v>
      </c>
      <c r="O595" s="20">
        <v>4</v>
      </c>
      <c r="P595" s="20">
        <v>10</v>
      </c>
      <c r="Y595" s="2"/>
      <c r="Z595" s="2"/>
      <c r="AA595" s="2"/>
      <c r="AB595" s="2"/>
      <c r="AC595" s="2"/>
      <c r="AD595" s="2"/>
      <c r="AE595" s="2"/>
      <c r="AF595" s="2"/>
    </row>
    <row r="596" spans="1:32" x14ac:dyDescent="0.2">
      <c r="A596" s="116" t="s">
        <v>208</v>
      </c>
      <c r="B596" s="6" t="s">
        <v>12</v>
      </c>
      <c r="C596" s="13">
        <v>0.625</v>
      </c>
      <c r="D596" s="13">
        <v>0.6428571428571429</v>
      </c>
      <c r="E596" s="13">
        <v>0.5</v>
      </c>
      <c r="F596" s="13">
        <v>0.72727272727272729</v>
      </c>
      <c r="G596" s="13">
        <v>0.6</v>
      </c>
      <c r="H596" s="13">
        <v>0.63636363636363635</v>
      </c>
      <c r="I596" s="20">
        <v>15</v>
      </c>
      <c r="J596" s="20">
        <v>24</v>
      </c>
      <c r="K596" s="20">
        <v>9</v>
      </c>
      <c r="L596" s="20">
        <v>14</v>
      </c>
      <c r="M596" s="20">
        <v>1</v>
      </c>
      <c r="N596" s="20">
        <v>2</v>
      </c>
      <c r="O596" s="20">
        <v>8</v>
      </c>
      <c r="P596" s="20">
        <v>11</v>
      </c>
      <c r="Y596" s="2"/>
      <c r="Z596" s="2"/>
      <c r="AA596" s="2"/>
      <c r="AB596" s="2"/>
      <c r="AC596" s="2"/>
      <c r="AD596" s="2"/>
      <c r="AE596" s="2"/>
      <c r="AF596" s="2"/>
    </row>
    <row r="597" spans="1:32" x14ac:dyDescent="0.2">
      <c r="A597" s="116" t="s">
        <v>224</v>
      </c>
      <c r="B597" s="6" t="s">
        <v>13</v>
      </c>
      <c r="C597" s="13">
        <v>0.34482758620689657</v>
      </c>
      <c r="D597" s="13">
        <v>0.55555555555555558</v>
      </c>
      <c r="E597" s="13">
        <v>0</v>
      </c>
      <c r="F597" s="13">
        <v>0.33333333333333331</v>
      </c>
      <c r="G597" s="13">
        <v>0.25</v>
      </c>
      <c r="H597" s="13">
        <v>0.35714285714285715</v>
      </c>
      <c r="I597" s="20">
        <v>10</v>
      </c>
      <c r="J597" s="20">
        <v>29</v>
      </c>
      <c r="K597" s="20">
        <v>5</v>
      </c>
      <c r="L597" s="20">
        <v>9</v>
      </c>
      <c r="M597" s="20">
        <v>0</v>
      </c>
      <c r="N597" s="20">
        <v>1</v>
      </c>
      <c r="O597" s="20">
        <v>1</v>
      </c>
      <c r="P597" s="20">
        <v>3</v>
      </c>
      <c r="Y597" s="2"/>
      <c r="Z597" s="2"/>
      <c r="AA597" s="2"/>
      <c r="AB597" s="2"/>
      <c r="AC597" s="2"/>
      <c r="AD597" s="2"/>
      <c r="AE597" s="2"/>
      <c r="AF597" s="2"/>
    </row>
    <row r="598" spans="1:32" x14ac:dyDescent="0.2">
      <c r="A598" s="116" t="s">
        <v>206</v>
      </c>
      <c r="B598" s="6" t="s">
        <v>14</v>
      </c>
      <c r="C598" s="13">
        <v>0.73684210526315785</v>
      </c>
      <c r="D598" s="13">
        <v>0.8</v>
      </c>
      <c r="E598" s="13">
        <v>0.66666666666666663</v>
      </c>
      <c r="F598" s="13">
        <v>0.625</v>
      </c>
      <c r="G598" s="13">
        <v>0.66666666666666663</v>
      </c>
      <c r="H598" s="13">
        <v>0.75</v>
      </c>
      <c r="I598" s="20">
        <v>14</v>
      </c>
      <c r="J598" s="20">
        <v>19</v>
      </c>
      <c r="K598" s="20">
        <v>8</v>
      </c>
      <c r="L598" s="20">
        <v>10</v>
      </c>
      <c r="M598" s="20">
        <v>2</v>
      </c>
      <c r="N598" s="20">
        <v>3</v>
      </c>
      <c r="O598" s="20">
        <v>5</v>
      </c>
      <c r="P598" s="20">
        <v>8</v>
      </c>
      <c r="Y598" s="2"/>
      <c r="Z598" s="2"/>
      <c r="AA598" s="2"/>
      <c r="AB598" s="2"/>
      <c r="AC598" s="2"/>
      <c r="AD598" s="2"/>
      <c r="AE598" s="2"/>
      <c r="AF598" s="2"/>
    </row>
    <row r="599" spans="1:32" x14ac:dyDescent="0.2">
      <c r="A599" s="116" t="s">
        <v>224</v>
      </c>
      <c r="B599" s="6" t="s">
        <v>15</v>
      </c>
      <c r="C599" s="13">
        <v>0.6</v>
      </c>
      <c r="D599" s="13" t="e">
        <v>#DIV/0!</v>
      </c>
      <c r="E599" s="13">
        <v>0</v>
      </c>
      <c r="F599" s="13">
        <v>0.5</v>
      </c>
      <c r="G599" s="13">
        <v>0.6</v>
      </c>
      <c r="H599" s="13">
        <v>0.66666666666666663</v>
      </c>
      <c r="I599" s="20">
        <v>6</v>
      </c>
      <c r="J599" s="20">
        <v>10</v>
      </c>
      <c r="K599" s="20">
        <v>0</v>
      </c>
      <c r="L599" s="20">
        <v>0</v>
      </c>
      <c r="M599" s="20">
        <v>0</v>
      </c>
      <c r="N599" s="20">
        <v>1</v>
      </c>
      <c r="O599" s="20">
        <v>2</v>
      </c>
      <c r="P599" s="20">
        <v>4</v>
      </c>
      <c r="Y599" s="2"/>
      <c r="Z599" s="2"/>
      <c r="AA599" s="2"/>
      <c r="AB599" s="2"/>
      <c r="AC599" s="2"/>
      <c r="AD599" s="2"/>
      <c r="AE599" s="2"/>
      <c r="AF599" s="2"/>
    </row>
    <row r="600" spans="1:32" x14ac:dyDescent="0.2">
      <c r="A600" s="116" t="s">
        <v>224</v>
      </c>
      <c r="B600" s="6" t="s">
        <v>16</v>
      </c>
      <c r="C600" s="13">
        <v>0.52</v>
      </c>
      <c r="D600" s="13">
        <v>0.66666666666666663</v>
      </c>
      <c r="E600" s="13">
        <v>0</v>
      </c>
      <c r="F600" s="13">
        <v>0.83333333333333337</v>
      </c>
      <c r="G600" s="13">
        <v>0.47368421052631576</v>
      </c>
      <c r="H600" s="13">
        <v>0.54166666666666663</v>
      </c>
      <c r="I600" s="20">
        <v>13</v>
      </c>
      <c r="J600" s="20">
        <v>25</v>
      </c>
      <c r="K600" s="20">
        <v>4</v>
      </c>
      <c r="L600" s="20">
        <v>6</v>
      </c>
      <c r="M600" s="20">
        <v>0</v>
      </c>
      <c r="N600" s="20">
        <v>1</v>
      </c>
      <c r="O600" s="20">
        <v>5</v>
      </c>
      <c r="P600" s="20">
        <v>6</v>
      </c>
      <c r="Y600" s="2"/>
      <c r="Z600" s="2"/>
      <c r="AA600" s="2"/>
      <c r="AB600" s="2"/>
      <c r="AC600" s="2"/>
      <c r="AD600" s="2"/>
      <c r="AE600" s="2"/>
      <c r="AF600" s="2"/>
    </row>
    <row r="601" spans="1:32" x14ac:dyDescent="0.2">
      <c r="A601" s="116" t="s">
        <v>207</v>
      </c>
      <c r="B601" s="6" t="s">
        <v>17</v>
      </c>
      <c r="C601" s="13">
        <v>0.6</v>
      </c>
      <c r="D601" s="13">
        <v>0.5714285714285714</v>
      </c>
      <c r="E601" s="13" t="e">
        <v>#DIV/0!</v>
      </c>
      <c r="F601" s="13">
        <v>0.42857142857142855</v>
      </c>
      <c r="G601" s="13">
        <v>1</v>
      </c>
      <c r="H601" s="13">
        <v>0.6</v>
      </c>
      <c r="I601" s="20">
        <v>9</v>
      </c>
      <c r="J601" s="20">
        <v>15</v>
      </c>
      <c r="K601" s="20">
        <v>8</v>
      </c>
      <c r="L601" s="20">
        <v>14</v>
      </c>
      <c r="M601" s="20">
        <v>0</v>
      </c>
      <c r="N601" s="20">
        <v>0</v>
      </c>
      <c r="O601" s="20">
        <v>3</v>
      </c>
      <c r="P601" s="20">
        <v>7</v>
      </c>
      <c r="Y601" s="2"/>
      <c r="Z601" s="2"/>
      <c r="AA601" s="2"/>
      <c r="AB601" s="2"/>
      <c r="AC601" s="2"/>
      <c r="AD601" s="2"/>
      <c r="AE601" s="2"/>
      <c r="AF601" s="2"/>
    </row>
    <row r="602" spans="1:32" x14ac:dyDescent="0.2">
      <c r="A602" s="116" t="s">
        <v>207</v>
      </c>
      <c r="B602" s="6" t="s">
        <v>18</v>
      </c>
      <c r="C602" s="13">
        <v>0.17857142857142858</v>
      </c>
      <c r="D602" s="13">
        <v>0.16666666666666666</v>
      </c>
      <c r="E602" s="13">
        <v>0</v>
      </c>
      <c r="F602" s="13">
        <v>0.14285714285714285</v>
      </c>
      <c r="G602" s="13">
        <v>0.1875</v>
      </c>
      <c r="H602" s="13">
        <v>0.18518518518518517</v>
      </c>
      <c r="I602" s="20">
        <v>5</v>
      </c>
      <c r="J602" s="20">
        <v>28</v>
      </c>
      <c r="K602" s="20">
        <v>2</v>
      </c>
      <c r="L602" s="20">
        <v>12</v>
      </c>
      <c r="M602" s="20">
        <v>0</v>
      </c>
      <c r="N602" s="20">
        <v>1</v>
      </c>
      <c r="O602" s="20">
        <v>1</v>
      </c>
      <c r="P602" s="20">
        <v>7</v>
      </c>
      <c r="Y602" s="2"/>
      <c r="Z602" s="2"/>
      <c r="AA602" s="2"/>
      <c r="AB602" s="2"/>
      <c r="AC602" s="2"/>
      <c r="AD602" s="2"/>
      <c r="AE602" s="2"/>
      <c r="AF602" s="2"/>
    </row>
    <row r="603" spans="1:32" x14ac:dyDescent="0.2">
      <c r="A603" s="116" t="s">
        <v>207</v>
      </c>
      <c r="B603" s="6" t="s">
        <v>19</v>
      </c>
      <c r="C603" s="13">
        <v>0.56000000000000005</v>
      </c>
      <c r="D603" s="13">
        <v>0.53846153846153844</v>
      </c>
      <c r="E603" s="13">
        <v>0.5</v>
      </c>
      <c r="F603" s="13">
        <v>0.4</v>
      </c>
      <c r="G603" s="13">
        <v>0.58333333333333337</v>
      </c>
      <c r="H603" s="13">
        <v>0.56521739130434778</v>
      </c>
      <c r="I603" s="20">
        <v>14</v>
      </c>
      <c r="J603" s="20">
        <v>25</v>
      </c>
      <c r="K603" s="20">
        <v>7</v>
      </c>
      <c r="L603" s="20">
        <v>13</v>
      </c>
      <c r="M603" s="20">
        <v>1</v>
      </c>
      <c r="N603" s="20">
        <v>2</v>
      </c>
      <c r="O603" s="20">
        <v>4</v>
      </c>
      <c r="P603" s="20">
        <v>10</v>
      </c>
      <c r="Y603" s="2"/>
      <c r="Z603" s="2"/>
      <c r="AA603" s="2"/>
      <c r="AB603" s="2"/>
      <c r="AC603" s="2"/>
      <c r="AD603" s="2"/>
      <c r="AE603" s="2"/>
      <c r="AF603" s="2"/>
    </row>
    <row r="604" spans="1:32" x14ac:dyDescent="0.2">
      <c r="A604" s="116" t="s">
        <v>208</v>
      </c>
      <c r="B604" s="6" t="s">
        <v>20</v>
      </c>
      <c r="C604" s="13">
        <v>0.2</v>
      </c>
      <c r="D604" s="13">
        <v>0</v>
      </c>
      <c r="E604" s="13" t="e">
        <v>#DIV/0!</v>
      </c>
      <c r="F604" s="13">
        <v>1</v>
      </c>
      <c r="G604" s="13">
        <v>0.25</v>
      </c>
      <c r="H604" s="13">
        <v>0.2</v>
      </c>
      <c r="I604" s="20">
        <v>1</v>
      </c>
      <c r="J604" s="20">
        <v>5</v>
      </c>
      <c r="K604" s="20">
        <v>0</v>
      </c>
      <c r="L604" s="20">
        <v>1</v>
      </c>
      <c r="M604" s="20">
        <v>0</v>
      </c>
      <c r="N604" s="20">
        <v>0</v>
      </c>
      <c r="O604" s="20">
        <v>1</v>
      </c>
      <c r="P604" s="20">
        <v>1</v>
      </c>
      <c r="Y604" s="2"/>
      <c r="Z604" s="2"/>
      <c r="AA604" s="2"/>
      <c r="AB604" s="2"/>
      <c r="AC604" s="2"/>
      <c r="AD604" s="2"/>
      <c r="AE604" s="2"/>
      <c r="AF604" s="2"/>
    </row>
    <row r="605" spans="1:32" x14ac:dyDescent="0.2">
      <c r="A605" s="116" t="s">
        <v>206</v>
      </c>
      <c r="B605" s="6" t="s">
        <v>21</v>
      </c>
      <c r="C605" s="13">
        <v>0.83333333333333337</v>
      </c>
      <c r="D605" s="13">
        <v>0.8</v>
      </c>
      <c r="E605" s="13">
        <v>0.875</v>
      </c>
      <c r="F605" s="13">
        <v>0.8</v>
      </c>
      <c r="G605" s="13">
        <v>0.85</v>
      </c>
      <c r="H605" s="13">
        <v>0.81818181818181823</v>
      </c>
      <c r="I605" s="20">
        <v>25</v>
      </c>
      <c r="J605" s="20">
        <v>30</v>
      </c>
      <c r="K605" s="20">
        <v>8</v>
      </c>
      <c r="L605" s="20">
        <v>10</v>
      </c>
      <c r="M605" s="20">
        <v>7</v>
      </c>
      <c r="N605" s="20">
        <v>8</v>
      </c>
      <c r="O605" s="20">
        <v>8</v>
      </c>
      <c r="P605" s="20">
        <v>10</v>
      </c>
      <c r="Y605" s="2"/>
      <c r="Z605" s="2"/>
      <c r="AA605" s="2"/>
      <c r="AB605" s="2"/>
      <c r="AC605" s="2"/>
      <c r="AD605" s="2"/>
      <c r="AE605" s="2"/>
      <c r="AF605" s="2"/>
    </row>
    <row r="606" spans="1:32" x14ac:dyDescent="0.2">
      <c r="A606" s="116" t="s">
        <v>224</v>
      </c>
      <c r="B606" s="6" t="s">
        <v>22</v>
      </c>
      <c r="C606" s="13">
        <v>1</v>
      </c>
      <c r="D606" s="13">
        <v>1</v>
      </c>
      <c r="E606" s="13" t="e">
        <v>#DIV/0!</v>
      </c>
      <c r="F606" s="13">
        <v>1</v>
      </c>
      <c r="G606" s="13">
        <v>1</v>
      </c>
      <c r="H606" s="13">
        <v>1</v>
      </c>
      <c r="I606" s="20">
        <v>5</v>
      </c>
      <c r="J606" s="20">
        <v>5</v>
      </c>
      <c r="K606" s="20">
        <v>2</v>
      </c>
      <c r="L606" s="20">
        <v>2</v>
      </c>
      <c r="M606" s="20">
        <v>0</v>
      </c>
      <c r="N606" s="20">
        <v>0</v>
      </c>
      <c r="O606" s="20">
        <v>1</v>
      </c>
      <c r="P606" s="20">
        <v>1</v>
      </c>
      <c r="Y606" s="2"/>
      <c r="Z606" s="2"/>
      <c r="AA606" s="2"/>
      <c r="AB606" s="2"/>
      <c r="AC606" s="2"/>
      <c r="AD606" s="2"/>
      <c r="AE606" s="2"/>
      <c r="AF606" s="2"/>
    </row>
    <row r="607" spans="1:32" x14ac:dyDescent="0.2">
      <c r="A607" s="116" t="s">
        <v>208</v>
      </c>
      <c r="B607" s="6" t="s">
        <v>23</v>
      </c>
      <c r="C607" s="13">
        <v>0.5</v>
      </c>
      <c r="D607" s="13">
        <v>0.5</v>
      </c>
      <c r="E607" s="13">
        <v>0</v>
      </c>
      <c r="F607" s="13">
        <v>0.46153846153846156</v>
      </c>
      <c r="G607" s="13">
        <v>0.5</v>
      </c>
      <c r="H607" s="13">
        <v>0.52380952380952384</v>
      </c>
      <c r="I607" s="20">
        <v>11</v>
      </c>
      <c r="J607" s="20">
        <v>22</v>
      </c>
      <c r="K607" s="20">
        <v>7</v>
      </c>
      <c r="L607" s="20">
        <v>14</v>
      </c>
      <c r="M607" s="20">
        <v>0</v>
      </c>
      <c r="N607" s="20">
        <v>1</v>
      </c>
      <c r="O607" s="20">
        <v>6</v>
      </c>
      <c r="P607" s="20">
        <v>13</v>
      </c>
      <c r="Y607" s="2"/>
      <c r="Z607" s="2"/>
      <c r="AA607" s="2"/>
      <c r="AB607" s="2"/>
      <c r="AC607" s="2"/>
      <c r="AD607" s="2"/>
      <c r="AE607" s="2"/>
      <c r="AF607" s="2"/>
    </row>
    <row r="608" spans="1:32" x14ac:dyDescent="0.2">
      <c r="A608" s="116"/>
      <c r="B608" s="8" t="s">
        <v>100</v>
      </c>
      <c r="C608" s="9">
        <v>0.56866537717601551</v>
      </c>
      <c r="D608" s="9">
        <v>0.57416267942583732</v>
      </c>
      <c r="E608" s="9">
        <v>0.50666666666666671</v>
      </c>
      <c r="F608" s="9">
        <v>0.50769230769230766</v>
      </c>
      <c r="G608" s="9">
        <v>0.56493506493506496</v>
      </c>
      <c r="H608" s="9">
        <v>0.579185520361991</v>
      </c>
      <c r="I608" s="21">
        <v>294</v>
      </c>
      <c r="J608" s="21">
        <v>517</v>
      </c>
      <c r="K608" s="21">
        <v>120</v>
      </c>
      <c r="L608" s="21">
        <v>209</v>
      </c>
      <c r="M608" s="21">
        <v>38</v>
      </c>
      <c r="N608" s="21">
        <v>75</v>
      </c>
      <c r="O608" s="21">
        <v>99</v>
      </c>
      <c r="P608" s="21">
        <v>195</v>
      </c>
      <c r="Y608" s="2"/>
      <c r="Z608" s="2"/>
      <c r="AA608" s="2"/>
      <c r="AB608" s="2"/>
      <c r="AC608" s="2"/>
      <c r="AD608" s="2"/>
      <c r="AE608" s="2"/>
      <c r="AF608" s="2"/>
    </row>
    <row r="609" spans="2:16" x14ac:dyDescent="0.2">
      <c r="B609" s="110" t="s">
        <v>206</v>
      </c>
      <c r="C609" s="113">
        <v>0.58666666666666667</v>
      </c>
      <c r="D609" s="113">
        <v>0.60416666666666663</v>
      </c>
      <c r="E609" s="113">
        <v>0.54385964912280704</v>
      </c>
      <c r="F609" s="113">
        <v>0.4935064935064935</v>
      </c>
      <c r="G609" s="113">
        <v>0.57843137254901966</v>
      </c>
      <c r="H609" s="113">
        <v>0.61290322580645162</v>
      </c>
      <c r="I609" s="112">
        <v>88</v>
      </c>
      <c r="J609" s="112">
        <v>150</v>
      </c>
      <c r="K609" s="112">
        <v>29</v>
      </c>
      <c r="L609" s="112">
        <v>48</v>
      </c>
      <c r="M609" s="112">
        <v>31</v>
      </c>
      <c r="N609" s="112">
        <v>57</v>
      </c>
      <c r="O609" s="112">
        <v>38</v>
      </c>
      <c r="P609" s="112">
        <v>77</v>
      </c>
    </row>
    <row r="610" spans="2:16" x14ac:dyDescent="0.2">
      <c r="B610" s="110" t="s">
        <v>207</v>
      </c>
      <c r="C610" s="113">
        <v>0.41379310344827586</v>
      </c>
      <c r="D610" s="113">
        <v>0.43478260869565216</v>
      </c>
      <c r="E610" s="113">
        <v>0.25</v>
      </c>
      <c r="F610" s="113">
        <v>0.37209302325581395</v>
      </c>
      <c r="G610" s="113">
        <v>0.38297872340425532</v>
      </c>
      <c r="H610" s="113">
        <v>0.41964285714285715</v>
      </c>
      <c r="I610" s="112">
        <v>48</v>
      </c>
      <c r="J610" s="112">
        <v>116</v>
      </c>
      <c r="K610" s="112">
        <v>30</v>
      </c>
      <c r="L610" s="112">
        <v>69</v>
      </c>
      <c r="M610" s="112">
        <v>1</v>
      </c>
      <c r="N610" s="112">
        <v>4</v>
      </c>
      <c r="O610" s="112">
        <v>16</v>
      </c>
      <c r="P610" s="112">
        <v>43</v>
      </c>
    </row>
    <row r="611" spans="2:16" x14ac:dyDescent="0.2">
      <c r="B611" s="110" t="s">
        <v>208</v>
      </c>
      <c r="C611" s="113">
        <v>0.5535714285714286</v>
      </c>
      <c r="D611" s="113">
        <v>0.57894736842105265</v>
      </c>
      <c r="E611" s="113">
        <v>0.33333333333333331</v>
      </c>
      <c r="F611" s="113">
        <v>0.5490196078431373</v>
      </c>
      <c r="G611" s="113">
        <v>0.52727272727272723</v>
      </c>
      <c r="H611" s="113">
        <v>0.56603773584905659</v>
      </c>
      <c r="I611" s="112">
        <v>62</v>
      </c>
      <c r="J611" s="112">
        <v>112</v>
      </c>
      <c r="K611" s="112">
        <v>33</v>
      </c>
      <c r="L611" s="112">
        <v>57</v>
      </c>
      <c r="M611" s="112">
        <v>2</v>
      </c>
      <c r="N611" s="112">
        <v>6</v>
      </c>
      <c r="O611" s="112">
        <v>28</v>
      </c>
      <c r="P611" s="112">
        <v>51</v>
      </c>
    </row>
    <row r="612" spans="2:16" x14ac:dyDescent="0.2">
      <c r="B612" s="110" t="s">
        <v>224</v>
      </c>
      <c r="C612" s="113">
        <v>0.69064748201438853</v>
      </c>
      <c r="D612" s="113">
        <v>0.8</v>
      </c>
      <c r="E612" s="113">
        <v>0.5</v>
      </c>
      <c r="F612" s="113">
        <v>0.70833333333333337</v>
      </c>
      <c r="G612" s="113">
        <v>0.65384615384615385</v>
      </c>
      <c r="H612" s="113">
        <v>0.70229007633587781</v>
      </c>
      <c r="I612" s="112">
        <v>96</v>
      </c>
      <c r="J612" s="112">
        <v>139</v>
      </c>
      <c r="K612" s="112">
        <v>28</v>
      </c>
      <c r="L612" s="112">
        <v>35</v>
      </c>
      <c r="M612" s="112">
        <v>4</v>
      </c>
      <c r="N612" s="112">
        <v>8</v>
      </c>
      <c r="O612" s="112">
        <v>17</v>
      </c>
      <c r="P612" s="112">
        <v>24</v>
      </c>
    </row>
  </sheetData>
  <conditionalFormatting sqref="C109:H129">
    <cfRule type="expression" dxfId="136" priority="194">
      <formula>ISERROR(C109)</formula>
    </cfRule>
  </conditionalFormatting>
  <conditionalFormatting sqref="C465:F483">
    <cfRule type="expression" dxfId="135" priority="192">
      <formula>ISERROR(C465)</formula>
    </cfRule>
  </conditionalFormatting>
  <conditionalFormatting sqref="C308:H327 C307:F307">
    <cfRule type="expression" dxfId="134" priority="183">
      <formula>ISERROR(C307)</formula>
    </cfRule>
  </conditionalFormatting>
  <conditionalFormatting sqref="C130:H130">
    <cfRule type="expression" dxfId="133" priority="180">
      <formula>ISERROR(C130)</formula>
    </cfRule>
  </conditionalFormatting>
  <conditionalFormatting sqref="C352:H358 C339:F351">
    <cfRule type="expression" dxfId="132" priority="175">
      <formula>ISERROR(C339)</formula>
    </cfRule>
  </conditionalFormatting>
  <conditionalFormatting sqref="C370:H389">
    <cfRule type="expression" dxfId="131" priority="174">
      <formula>ISERROR(C370)</formula>
    </cfRule>
  </conditionalFormatting>
  <conditionalFormatting sqref="C433:H451 C432:F432">
    <cfRule type="expression" dxfId="130" priority="172">
      <formula>ISERROR(C432)</formula>
    </cfRule>
  </conditionalFormatting>
  <conditionalFormatting sqref="C401:F420">
    <cfRule type="expression" dxfId="129" priority="173">
      <formula>ISERROR(C401)</formula>
    </cfRule>
  </conditionalFormatting>
  <conditionalFormatting sqref="C11:H31">
    <cfRule type="expression" dxfId="128" priority="167">
      <formula>ISERROR(C11)</formula>
    </cfRule>
  </conditionalFormatting>
  <conditionalFormatting sqref="C44:F64">
    <cfRule type="expression" dxfId="127" priority="150">
      <formula>ISERROR(C44)</formula>
    </cfRule>
  </conditionalFormatting>
  <conditionalFormatting sqref="C10:H10">
    <cfRule type="expression" dxfId="126" priority="152">
      <formula>ISERROR(C10)</formula>
    </cfRule>
  </conditionalFormatting>
  <conditionalFormatting sqref="C32:H32">
    <cfRule type="expression" dxfId="125" priority="151">
      <formula>ISERROR(C32)</formula>
    </cfRule>
  </conditionalFormatting>
  <conditionalFormatting sqref="C77:F97">
    <cfRule type="expression" dxfId="124" priority="147">
      <formula>ISERROR(C77)</formula>
    </cfRule>
  </conditionalFormatting>
  <conditionalFormatting sqref="C43:F43">
    <cfRule type="expression" dxfId="123" priority="149">
      <formula>ISERROR(C43)</formula>
    </cfRule>
  </conditionalFormatting>
  <conditionalFormatting sqref="C65:F65">
    <cfRule type="expression" dxfId="122" priority="148">
      <formula>ISERROR(C65)</formula>
    </cfRule>
  </conditionalFormatting>
  <conditionalFormatting sqref="C76:F76">
    <cfRule type="expression" dxfId="121" priority="146">
      <formula>ISERROR(C76)</formula>
    </cfRule>
  </conditionalFormatting>
  <conditionalFormatting sqref="C98:F98">
    <cfRule type="expression" dxfId="120" priority="145">
      <formula>ISERROR(C98)</formula>
    </cfRule>
  </conditionalFormatting>
  <conditionalFormatting sqref="C176:F196">
    <cfRule type="expression" dxfId="119" priority="144">
      <formula>ISERROR(C176)</formula>
    </cfRule>
  </conditionalFormatting>
  <conditionalFormatting sqref="C175:F175">
    <cfRule type="expression" dxfId="118" priority="143">
      <formula>ISERROR(C175)</formula>
    </cfRule>
  </conditionalFormatting>
  <conditionalFormatting sqref="C197:F197">
    <cfRule type="expression" dxfId="117" priority="142">
      <formula>ISERROR(C197)</formula>
    </cfRule>
  </conditionalFormatting>
  <conditionalFormatting sqref="C209:F229">
    <cfRule type="expression" dxfId="116" priority="141">
      <formula>ISERROR(C209)</formula>
    </cfRule>
  </conditionalFormatting>
  <conditionalFormatting sqref="C208:F208">
    <cfRule type="expression" dxfId="115" priority="140">
      <formula>ISERROR(C208)</formula>
    </cfRule>
  </conditionalFormatting>
  <conditionalFormatting sqref="C230:F230">
    <cfRule type="expression" dxfId="114" priority="139">
      <formula>ISERROR(C230)</formula>
    </cfRule>
  </conditionalFormatting>
  <conditionalFormatting sqref="C242:F262">
    <cfRule type="expression" dxfId="113" priority="138">
      <formula>ISERROR(C242)</formula>
    </cfRule>
  </conditionalFormatting>
  <conditionalFormatting sqref="C241:F241">
    <cfRule type="expression" dxfId="112" priority="137">
      <formula>ISERROR(C241)</formula>
    </cfRule>
  </conditionalFormatting>
  <conditionalFormatting sqref="C263:F263">
    <cfRule type="expression" dxfId="111" priority="136">
      <formula>ISERROR(C263)</formula>
    </cfRule>
  </conditionalFormatting>
  <conditionalFormatting sqref="C275:F295">
    <cfRule type="expression" dxfId="110" priority="135">
      <formula>ISERROR(C275)</formula>
    </cfRule>
  </conditionalFormatting>
  <conditionalFormatting sqref="C274:F274">
    <cfRule type="expression" dxfId="109" priority="134">
      <formula>ISERROR(C274)</formula>
    </cfRule>
  </conditionalFormatting>
  <conditionalFormatting sqref="C296:F296">
    <cfRule type="expression" dxfId="108" priority="133">
      <formula>ISERROR(C296)</formula>
    </cfRule>
  </conditionalFormatting>
  <conditionalFormatting sqref="C142:F162">
    <cfRule type="expression" dxfId="107" priority="132">
      <formula>ISERROR(C142)</formula>
    </cfRule>
  </conditionalFormatting>
  <conditionalFormatting sqref="C163:F163">
    <cfRule type="expression" dxfId="106" priority="131">
      <formula>ISERROR(C163)</formula>
    </cfRule>
  </conditionalFormatting>
  <conditionalFormatting sqref="G44:G64">
    <cfRule type="expression" dxfId="105" priority="130">
      <formula>ISERROR(G44)</formula>
    </cfRule>
  </conditionalFormatting>
  <conditionalFormatting sqref="G43">
    <cfRule type="expression" dxfId="104" priority="129">
      <formula>ISERROR(G43)</formula>
    </cfRule>
  </conditionalFormatting>
  <conditionalFormatting sqref="G65">
    <cfRule type="expression" dxfId="103" priority="128">
      <formula>ISERROR(G65)</formula>
    </cfRule>
  </conditionalFormatting>
  <conditionalFormatting sqref="G77:G97">
    <cfRule type="expression" dxfId="102" priority="127">
      <formula>ISERROR(G77)</formula>
    </cfRule>
  </conditionalFormatting>
  <conditionalFormatting sqref="G76">
    <cfRule type="expression" dxfId="101" priority="126">
      <formula>ISERROR(G76)</formula>
    </cfRule>
  </conditionalFormatting>
  <conditionalFormatting sqref="G98">
    <cfRule type="expression" dxfId="100" priority="125">
      <formula>ISERROR(G98)</formula>
    </cfRule>
  </conditionalFormatting>
  <conditionalFormatting sqref="G142:G162">
    <cfRule type="expression" dxfId="99" priority="124">
      <formula>ISERROR(G142)</formula>
    </cfRule>
  </conditionalFormatting>
  <conditionalFormatting sqref="G163">
    <cfRule type="expression" dxfId="98" priority="123">
      <formula>ISERROR(G163)</formula>
    </cfRule>
  </conditionalFormatting>
  <conditionalFormatting sqref="G176:G196">
    <cfRule type="expression" dxfId="97" priority="122">
      <formula>ISERROR(G176)</formula>
    </cfRule>
  </conditionalFormatting>
  <conditionalFormatting sqref="G175">
    <cfRule type="expression" dxfId="96" priority="121">
      <formula>ISERROR(G175)</formula>
    </cfRule>
  </conditionalFormatting>
  <conditionalFormatting sqref="G197">
    <cfRule type="expression" dxfId="95" priority="120">
      <formula>ISERROR(G197)</formula>
    </cfRule>
  </conditionalFormatting>
  <conditionalFormatting sqref="G209:G229">
    <cfRule type="expression" dxfId="94" priority="119">
      <formula>ISERROR(G209)</formula>
    </cfRule>
  </conditionalFormatting>
  <conditionalFormatting sqref="G208">
    <cfRule type="expression" dxfId="93" priority="118">
      <formula>ISERROR(G208)</formula>
    </cfRule>
  </conditionalFormatting>
  <conditionalFormatting sqref="G230">
    <cfRule type="expression" dxfId="92" priority="117">
      <formula>ISERROR(G230)</formula>
    </cfRule>
  </conditionalFormatting>
  <conditionalFormatting sqref="G242:G262">
    <cfRule type="expression" dxfId="91" priority="116">
      <formula>ISERROR(G242)</formula>
    </cfRule>
  </conditionalFormatting>
  <conditionalFormatting sqref="G241">
    <cfRule type="expression" dxfId="90" priority="115">
      <formula>ISERROR(G241)</formula>
    </cfRule>
  </conditionalFormatting>
  <conditionalFormatting sqref="G263">
    <cfRule type="expression" dxfId="89" priority="114">
      <formula>ISERROR(G263)</formula>
    </cfRule>
  </conditionalFormatting>
  <conditionalFormatting sqref="G275:G295">
    <cfRule type="expression" dxfId="88" priority="113">
      <formula>ISERROR(G275)</formula>
    </cfRule>
  </conditionalFormatting>
  <conditionalFormatting sqref="G274">
    <cfRule type="expression" dxfId="87" priority="112">
      <formula>ISERROR(G274)</formula>
    </cfRule>
  </conditionalFormatting>
  <conditionalFormatting sqref="G296">
    <cfRule type="expression" dxfId="86" priority="111">
      <formula>ISERROR(G296)</formula>
    </cfRule>
  </conditionalFormatting>
  <conditionalFormatting sqref="G307:H307">
    <cfRule type="expression" dxfId="85" priority="110">
      <formula>ISERROR(G307)</formula>
    </cfRule>
  </conditionalFormatting>
  <conditionalFormatting sqref="G339:H351">
    <cfRule type="expression" dxfId="84" priority="109">
      <formula>ISERROR(G339)</formula>
    </cfRule>
  </conditionalFormatting>
  <conditionalFormatting sqref="G401:G420">
    <cfRule type="expression" dxfId="83" priority="108">
      <formula>ISERROR(G401)</formula>
    </cfRule>
  </conditionalFormatting>
  <conditionalFormatting sqref="G432:H432">
    <cfRule type="expression" dxfId="82" priority="107">
      <formula>ISERROR(G432)</formula>
    </cfRule>
  </conditionalFormatting>
  <conditionalFormatting sqref="G465:H483">
    <cfRule type="expression" dxfId="81" priority="106">
      <formula>ISERROR(G465)</formula>
    </cfRule>
  </conditionalFormatting>
  <conditionalFormatting sqref="C464:G464">
    <cfRule type="expression" dxfId="80" priority="92">
      <formula>ISERROR(C464)</formula>
    </cfRule>
  </conditionalFormatting>
  <conditionalFormatting sqref="C527:F545">
    <cfRule type="expression" dxfId="79" priority="88">
      <formula>ISERROR(C527)</formula>
    </cfRule>
  </conditionalFormatting>
  <conditionalFormatting sqref="G527:G545">
    <cfRule type="expression" dxfId="78" priority="87">
      <formula>ISERROR(G527)</formula>
    </cfRule>
  </conditionalFormatting>
  <conditionalFormatting sqref="C526:G526">
    <cfRule type="expression" dxfId="77" priority="86">
      <formula>ISERROR(C526)</formula>
    </cfRule>
  </conditionalFormatting>
  <conditionalFormatting sqref="C558:F576">
    <cfRule type="expression" dxfId="76" priority="85">
      <formula>ISERROR(C558)</formula>
    </cfRule>
  </conditionalFormatting>
  <conditionalFormatting sqref="G558:G576">
    <cfRule type="expression" dxfId="75" priority="84">
      <formula>ISERROR(G558)</formula>
    </cfRule>
  </conditionalFormatting>
  <conditionalFormatting sqref="C557:G557">
    <cfRule type="expression" dxfId="74" priority="83">
      <formula>ISERROR(C557)</formula>
    </cfRule>
  </conditionalFormatting>
  <conditionalFormatting sqref="C589:F607">
    <cfRule type="expression" dxfId="73" priority="82">
      <formula>ISERROR(C589)</formula>
    </cfRule>
  </conditionalFormatting>
  <conditionalFormatting sqref="G589:G607">
    <cfRule type="expression" dxfId="72" priority="81">
      <formula>ISERROR(G589)</formula>
    </cfRule>
  </conditionalFormatting>
  <conditionalFormatting sqref="C588:G588">
    <cfRule type="expression" dxfId="71" priority="80">
      <formula>ISERROR(C588)</formula>
    </cfRule>
  </conditionalFormatting>
  <conditionalFormatting sqref="H44:H64">
    <cfRule type="expression" dxfId="70" priority="79">
      <formula>ISERROR(H44)</formula>
    </cfRule>
  </conditionalFormatting>
  <conditionalFormatting sqref="H43">
    <cfRule type="expression" dxfId="69" priority="78">
      <formula>ISERROR(H43)</formula>
    </cfRule>
  </conditionalFormatting>
  <conditionalFormatting sqref="H65">
    <cfRule type="expression" dxfId="68" priority="77">
      <formula>ISERROR(H65)</formula>
    </cfRule>
  </conditionalFormatting>
  <conditionalFormatting sqref="H77:H97">
    <cfRule type="expression" dxfId="67" priority="76">
      <formula>ISERROR(H77)</formula>
    </cfRule>
  </conditionalFormatting>
  <conditionalFormatting sqref="H76">
    <cfRule type="expression" dxfId="66" priority="75">
      <formula>ISERROR(H76)</formula>
    </cfRule>
  </conditionalFormatting>
  <conditionalFormatting sqref="H98">
    <cfRule type="expression" dxfId="65" priority="74">
      <formula>ISERROR(H98)</formula>
    </cfRule>
  </conditionalFormatting>
  <conditionalFormatting sqref="H142:H162">
    <cfRule type="expression" dxfId="64" priority="73">
      <formula>ISERROR(H142)</formula>
    </cfRule>
  </conditionalFormatting>
  <conditionalFormatting sqref="H163">
    <cfRule type="expression" dxfId="63" priority="72">
      <formula>ISERROR(H163)</formula>
    </cfRule>
  </conditionalFormatting>
  <conditionalFormatting sqref="H176:H196">
    <cfRule type="expression" dxfId="62" priority="71">
      <formula>ISERROR(H176)</formula>
    </cfRule>
  </conditionalFormatting>
  <conditionalFormatting sqref="H175">
    <cfRule type="expression" dxfId="61" priority="70">
      <formula>ISERROR(H175)</formula>
    </cfRule>
  </conditionalFormatting>
  <conditionalFormatting sqref="H197">
    <cfRule type="expression" dxfId="60" priority="69">
      <formula>ISERROR(H197)</formula>
    </cfRule>
  </conditionalFormatting>
  <conditionalFormatting sqref="H209:H229">
    <cfRule type="expression" dxfId="59" priority="68">
      <formula>ISERROR(H209)</formula>
    </cfRule>
  </conditionalFormatting>
  <conditionalFormatting sqref="H208">
    <cfRule type="expression" dxfId="58" priority="67">
      <formula>ISERROR(H208)</formula>
    </cfRule>
  </conditionalFormatting>
  <conditionalFormatting sqref="H230">
    <cfRule type="expression" dxfId="57" priority="66">
      <formula>ISERROR(H230)</formula>
    </cfRule>
  </conditionalFormatting>
  <conditionalFormatting sqref="H242:H262">
    <cfRule type="expression" dxfId="56" priority="65">
      <formula>ISERROR(H242)</formula>
    </cfRule>
  </conditionalFormatting>
  <conditionalFormatting sqref="H241">
    <cfRule type="expression" dxfId="55" priority="64">
      <formula>ISERROR(H241)</formula>
    </cfRule>
  </conditionalFormatting>
  <conditionalFormatting sqref="H263">
    <cfRule type="expression" dxfId="54" priority="63">
      <formula>ISERROR(H263)</formula>
    </cfRule>
  </conditionalFormatting>
  <conditionalFormatting sqref="H275:H295">
    <cfRule type="expression" dxfId="53" priority="62">
      <formula>ISERROR(H275)</formula>
    </cfRule>
  </conditionalFormatting>
  <conditionalFormatting sqref="H274">
    <cfRule type="expression" dxfId="52" priority="61">
      <formula>ISERROR(H274)</formula>
    </cfRule>
  </conditionalFormatting>
  <conditionalFormatting sqref="H296">
    <cfRule type="expression" dxfId="51" priority="60">
      <formula>ISERROR(H296)</formula>
    </cfRule>
  </conditionalFormatting>
  <conditionalFormatting sqref="H588">
    <cfRule type="expression" dxfId="50" priority="49">
      <formula>ISERROR(H588)</formula>
    </cfRule>
  </conditionalFormatting>
  <conditionalFormatting sqref="H401:H420">
    <cfRule type="expression" dxfId="49" priority="58">
      <formula>ISERROR(H401)</formula>
    </cfRule>
  </conditionalFormatting>
  <conditionalFormatting sqref="H464">
    <cfRule type="expression" dxfId="48" priority="57">
      <formula>ISERROR(H464)</formula>
    </cfRule>
  </conditionalFormatting>
  <conditionalFormatting sqref="H527:H545">
    <cfRule type="expression" dxfId="47" priority="54">
      <formula>ISERROR(H527)</formula>
    </cfRule>
  </conditionalFormatting>
  <conditionalFormatting sqref="H526">
    <cfRule type="expression" dxfId="46" priority="53">
      <formula>ISERROR(H526)</formula>
    </cfRule>
  </conditionalFormatting>
  <conditionalFormatting sqref="H558:H576">
    <cfRule type="expression" dxfId="45" priority="52">
      <formula>ISERROR(H558)</formula>
    </cfRule>
  </conditionalFormatting>
  <conditionalFormatting sqref="H557">
    <cfRule type="expression" dxfId="44" priority="51">
      <formula>ISERROR(H557)</formula>
    </cfRule>
  </conditionalFormatting>
  <conditionalFormatting sqref="H589:H607">
    <cfRule type="expression" dxfId="43" priority="50">
      <formula>ISERROR(H589)</formula>
    </cfRule>
  </conditionalFormatting>
  <conditionalFormatting sqref="C33:H36">
    <cfRule type="expression" dxfId="42" priority="48">
      <formula>ISERROR(C33)</formula>
    </cfRule>
  </conditionalFormatting>
  <conditionalFormatting sqref="C66:H69">
    <cfRule type="expression" dxfId="41" priority="47">
      <formula>ISERROR(C66)</formula>
    </cfRule>
  </conditionalFormatting>
  <conditionalFormatting sqref="C99:H102">
    <cfRule type="expression" dxfId="40" priority="46">
      <formula>ISERROR(C99)</formula>
    </cfRule>
  </conditionalFormatting>
  <conditionalFormatting sqref="C132:H135">
    <cfRule type="expression" dxfId="39" priority="45">
      <formula>ISERROR(C132)</formula>
    </cfRule>
  </conditionalFormatting>
  <conditionalFormatting sqref="H165:H168">
    <cfRule type="expression" dxfId="38" priority="42">
      <formula>ISERROR(H165)</formula>
    </cfRule>
  </conditionalFormatting>
  <conditionalFormatting sqref="C165:F168">
    <cfRule type="expression" dxfId="37" priority="44">
      <formula>ISERROR(C165)</formula>
    </cfRule>
  </conditionalFormatting>
  <conditionalFormatting sqref="G165:G168">
    <cfRule type="expression" dxfId="36" priority="43">
      <formula>ISERROR(G165)</formula>
    </cfRule>
  </conditionalFormatting>
  <conditionalFormatting sqref="H198:H201">
    <cfRule type="expression" dxfId="35" priority="39">
      <formula>ISERROR(H198)</formula>
    </cfRule>
  </conditionalFormatting>
  <conditionalFormatting sqref="C198:F201">
    <cfRule type="expression" dxfId="34" priority="41">
      <formula>ISERROR(C198)</formula>
    </cfRule>
  </conditionalFormatting>
  <conditionalFormatting sqref="G198:G201">
    <cfRule type="expression" dxfId="33" priority="40">
      <formula>ISERROR(G198)</formula>
    </cfRule>
  </conditionalFormatting>
  <conditionalFormatting sqref="C231:H234">
    <cfRule type="expression" dxfId="32" priority="36">
      <formula>ISERROR(C231)</formula>
    </cfRule>
  </conditionalFormatting>
  <conditionalFormatting sqref="H264:H267">
    <cfRule type="expression" dxfId="31" priority="33">
      <formula>ISERROR(H264)</formula>
    </cfRule>
  </conditionalFormatting>
  <conditionalFormatting sqref="C264:F267">
    <cfRule type="expression" dxfId="30" priority="35">
      <formula>ISERROR(C264)</formula>
    </cfRule>
  </conditionalFormatting>
  <conditionalFormatting sqref="G264:G267">
    <cfRule type="expression" dxfId="29" priority="34">
      <formula>ISERROR(G264)</formula>
    </cfRule>
  </conditionalFormatting>
  <conditionalFormatting sqref="H297:H300">
    <cfRule type="expression" dxfId="28" priority="30">
      <formula>ISERROR(H297)</formula>
    </cfRule>
  </conditionalFormatting>
  <conditionalFormatting sqref="C297:F300">
    <cfRule type="expression" dxfId="27" priority="32">
      <formula>ISERROR(C297)</formula>
    </cfRule>
  </conditionalFormatting>
  <conditionalFormatting sqref="G297:G300">
    <cfRule type="expression" dxfId="26" priority="31">
      <formula>ISERROR(G297)</formula>
    </cfRule>
  </conditionalFormatting>
  <conditionalFormatting sqref="C329:H332">
    <cfRule type="expression" dxfId="25" priority="29">
      <formula>ISERROR(C329)</formula>
    </cfRule>
  </conditionalFormatting>
  <conditionalFormatting sqref="C360:H363">
    <cfRule type="expression" dxfId="24" priority="28">
      <formula>ISERROR(C360)</formula>
    </cfRule>
  </conditionalFormatting>
  <conditionalFormatting sqref="C391:H394">
    <cfRule type="expression" dxfId="23" priority="27">
      <formula>ISERROR(C391)</formula>
    </cfRule>
  </conditionalFormatting>
  <conditionalFormatting sqref="H422:H425">
    <cfRule type="expression" dxfId="22" priority="24">
      <formula>ISERROR(H422)</formula>
    </cfRule>
  </conditionalFormatting>
  <conditionalFormatting sqref="C422:F425">
    <cfRule type="expression" dxfId="21" priority="26">
      <formula>ISERROR(C422)</formula>
    </cfRule>
  </conditionalFormatting>
  <conditionalFormatting sqref="G422:G425">
    <cfRule type="expression" dxfId="20" priority="25">
      <formula>ISERROR(G422)</formula>
    </cfRule>
  </conditionalFormatting>
  <conditionalFormatting sqref="C453:H456">
    <cfRule type="expression" dxfId="19" priority="23">
      <formula>ISERROR(C453)</formula>
    </cfRule>
  </conditionalFormatting>
  <conditionalFormatting sqref="C485:F488">
    <cfRule type="expression" dxfId="18" priority="22">
      <formula>ISERROR(C485)</formula>
    </cfRule>
  </conditionalFormatting>
  <conditionalFormatting sqref="G485:H488">
    <cfRule type="expression" dxfId="17" priority="21">
      <formula>ISERROR(G485)</formula>
    </cfRule>
  </conditionalFormatting>
  <conditionalFormatting sqref="C547:F550">
    <cfRule type="expression" dxfId="16" priority="17">
      <formula>ISERROR(C547)</formula>
    </cfRule>
  </conditionalFormatting>
  <conditionalFormatting sqref="G547:G550">
    <cfRule type="expression" dxfId="15" priority="16">
      <formula>ISERROR(G547)</formula>
    </cfRule>
  </conditionalFormatting>
  <conditionalFormatting sqref="H547:H550">
    <cfRule type="expression" dxfId="14" priority="15">
      <formula>ISERROR(H547)</formula>
    </cfRule>
  </conditionalFormatting>
  <conditionalFormatting sqref="C578:F581">
    <cfRule type="expression" dxfId="13" priority="14">
      <formula>ISERROR(C578)</formula>
    </cfRule>
  </conditionalFormatting>
  <conditionalFormatting sqref="G578:G581">
    <cfRule type="expression" dxfId="12" priority="13">
      <formula>ISERROR(G578)</formula>
    </cfRule>
  </conditionalFormatting>
  <conditionalFormatting sqref="H578:H581">
    <cfRule type="expression" dxfId="11" priority="12">
      <formula>ISERROR(H578)</formula>
    </cfRule>
  </conditionalFormatting>
  <conditionalFormatting sqref="C609:F612">
    <cfRule type="expression" dxfId="10" priority="11">
      <formula>ISERROR(C609)</formula>
    </cfRule>
  </conditionalFormatting>
  <conditionalFormatting sqref="G609:G612">
    <cfRule type="expression" dxfId="9" priority="10">
      <formula>ISERROR(G609)</formula>
    </cfRule>
  </conditionalFormatting>
  <conditionalFormatting sqref="H609:H612">
    <cfRule type="expression" dxfId="8" priority="9">
      <formula>ISERROR(H609)</formula>
    </cfRule>
  </conditionalFormatting>
  <conditionalFormatting sqref="C496:F514">
    <cfRule type="expression" dxfId="7" priority="8">
      <formula>ISERROR(C496)</formula>
    </cfRule>
  </conditionalFormatting>
  <conditionalFormatting sqref="G496:G514">
    <cfRule type="expression" dxfId="6" priority="7">
      <formula>ISERROR(G496)</formula>
    </cfRule>
  </conditionalFormatting>
  <conditionalFormatting sqref="C495:G495">
    <cfRule type="expression" dxfId="5" priority="6">
      <formula>ISERROR(C495)</formula>
    </cfRule>
  </conditionalFormatting>
  <conditionalFormatting sqref="H496:H514">
    <cfRule type="expression" dxfId="4" priority="5">
      <formula>ISERROR(H496)</formula>
    </cfRule>
  </conditionalFormatting>
  <conditionalFormatting sqref="H495">
    <cfRule type="expression" dxfId="3" priority="4">
      <formula>ISERROR(H495)</formula>
    </cfRule>
  </conditionalFormatting>
  <conditionalFormatting sqref="C516:F519">
    <cfRule type="expression" dxfId="2" priority="3">
      <formula>ISERROR(C516)</formula>
    </cfRule>
  </conditionalFormatting>
  <conditionalFormatting sqref="G516:G519">
    <cfRule type="expression" dxfId="1" priority="2">
      <formula>ISERROR(G516)</formula>
    </cfRule>
  </conditionalFormatting>
  <conditionalFormatting sqref="H516:H519">
    <cfRule type="expression" dxfId="0" priority="1">
      <formula>ISERROR(H516)</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zoomScaleNormal="100" workbookViewId="0">
      <pane ySplit="9" topLeftCell="A10" activePane="bottomLeft" state="frozen"/>
      <selection pane="bottomLeft"/>
    </sheetView>
  </sheetViews>
  <sheetFormatPr defaultColWidth="8.85546875" defaultRowHeight="12" x14ac:dyDescent="0.2"/>
  <cols>
    <col min="1" max="1" width="17.42578125" style="1" customWidth="1"/>
    <col min="2" max="19" width="8.85546875" style="1" customWidth="1"/>
    <col min="20" max="16384" width="8.85546875" style="1"/>
  </cols>
  <sheetData>
    <row r="1" spans="1:19" ht="15.75" x14ac:dyDescent="0.25">
      <c r="A1" s="86" t="s">
        <v>86</v>
      </c>
      <c r="B1" s="87"/>
      <c r="C1" s="87"/>
      <c r="D1" s="87"/>
      <c r="E1" s="87"/>
      <c r="F1" s="87"/>
      <c r="G1" s="87"/>
      <c r="H1" s="87"/>
      <c r="I1" s="88" t="s">
        <v>170</v>
      </c>
      <c r="J1" s="87"/>
      <c r="K1" s="88" t="s">
        <v>238</v>
      </c>
      <c r="L1" s="87"/>
      <c r="M1" s="87"/>
      <c r="N1" s="87"/>
      <c r="O1" s="87"/>
      <c r="P1" s="87"/>
      <c r="Q1" s="87"/>
      <c r="R1" s="87"/>
      <c r="S1" s="87"/>
    </row>
    <row r="2" spans="1:19" x14ac:dyDescent="0.2">
      <c r="A2" s="142" t="s">
        <v>237</v>
      </c>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84" x14ac:dyDescent="0.2">
      <c r="A5" s="90" t="s">
        <v>42</v>
      </c>
      <c r="B5" s="90" t="s">
        <v>80</v>
      </c>
      <c r="C5" s="90" t="s">
        <v>81</v>
      </c>
      <c r="D5" s="90" t="s">
        <v>179</v>
      </c>
      <c r="E5" s="90" t="s">
        <v>82</v>
      </c>
      <c r="F5" s="90" t="s">
        <v>180</v>
      </c>
      <c r="G5" s="90" t="s">
        <v>83</v>
      </c>
      <c r="H5" s="90" t="s">
        <v>217</v>
      </c>
      <c r="I5" s="90" t="s">
        <v>84</v>
      </c>
      <c r="J5" s="90" t="s">
        <v>234</v>
      </c>
      <c r="K5" s="90" t="s">
        <v>244</v>
      </c>
      <c r="L5" s="90" t="s">
        <v>126</v>
      </c>
      <c r="M5" s="91" t="s">
        <v>122</v>
      </c>
      <c r="N5" s="90" t="s">
        <v>121</v>
      </c>
      <c r="O5" s="90" t="s">
        <v>85</v>
      </c>
      <c r="P5" s="90" t="s">
        <v>127</v>
      </c>
      <c r="Q5" s="90" t="s">
        <v>128</v>
      </c>
      <c r="R5" s="90" t="s">
        <v>176</v>
      </c>
      <c r="S5" s="90" t="s">
        <v>178</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8" t="s">
        <v>183</v>
      </c>
      <c r="B7" s="99"/>
      <c r="C7" s="99"/>
      <c r="D7" s="99"/>
      <c r="E7" s="99"/>
      <c r="F7" s="99"/>
      <c r="G7" s="99"/>
      <c r="H7" s="99"/>
      <c r="I7" s="99"/>
      <c r="J7" s="99"/>
      <c r="K7" s="99"/>
      <c r="L7" s="99"/>
      <c r="M7" s="100"/>
      <c r="N7" s="99"/>
      <c r="O7" s="99"/>
      <c r="P7" s="99"/>
      <c r="Q7" s="99"/>
      <c r="R7" s="99"/>
      <c r="S7" s="99"/>
    </row>
    <row r="8" spans="1:19" x14ac:dyDescent="0.2">
      <c r="A8" s="95" t="s">
        <v>183</v>
      </c>
      <c r="B8" s="80">
        <v>0.95</v>
      </c>
      <c r="C8" s="80">
        <v>0.9</v>
      </c>
      <c r="D8" s="80">
        <v>0.9</v>
      </c>
      <c r="E8" s="80">
        <v>0.85</v>
      </c>
      <c r="F8" s="80">
        <v>0.75</v>
      </c>
      <c r="G8" s="80">
        <v>0.7</v>
      </c>
      <c r="H8" s="80">
        <v>0.9</v>
      </c>
      <c r="I8" s="80">
        <v>0.9</v>
      </c>
      <c r="J8" s="80">
        <v>0.9</v>
      </c>
      <c r="K8" s="80">
        <v>0.9</v>
      </c>
      <c r="L8" s="80">
        <v>0.95</v>
      </c>
      <c r="M8" s="81">
        <v>4</v>
      </c>
      <c r="N8" s="80">
        <v>0.95</v>
      </c>
      <c r="O8" s="80">
        <v>0.95</v>
      </c>
      <c r="P8" s="80">
        <v>0.75</v>
      </c>
      <c r="Q8" s="80">
        <v>0.95</v>
      </c>
      <c r="R8" s="80" t="s">
        <v>184</v>
      </c>
      <c r="S8" s="80" t="s">
        <v>184</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185</v>
      </c>
      <c r="B10" s="84"/>
      <c r="C10" s="84"/>
      <c r="D10" s="84"/>
      <c r="E10" s="84"/>
      <c r="F10" s="84"/>
      <c r="G10" s="84"/>
      <c r="H10" s="84"/>
      <c r="I10" s="84"/>
      <c r="J10" s="84"/>
      <c r="K10" s="84"/>
      <c r="L10" s="84"/>
      <c r="M10" s="85"/>
      <c r="N10" s="84"/>
      <c r="O10" s="84"/>
      <c r="P10" s="84"/>
      <c r="Q10" s="84"/>
      <c r="R10" s="84"/>
      <c r="S10" s="84"/>
    </row>
    <row r="11" spans="1:19" x14ac:dyDescent="0.2">
      <c r="A11" s="95" t="s">
        <v>4</v>
      </c>
      <c r="B11" s="80">
        <v>0.77247807017543857</v>
      </c>
      <c r="C11" s="80">
        <v>0.84392419175027866</v>
      </c>
      <c r="D11" s="80">
        <v>0.74088866699950073</v>
      </c>
      <c r="E11" s="80">
        <v>0.76144067796610171</v>
      </c>
      <c r="F11" s="80">
        <v>0.74184454289166335</v>
      </c>
      <c r="G11" s="80">
        <v>0.61424474187380496</v>
      </c>
      <c r="H11" s="80">
        <v>0.68589505024190545</v>
      </c>
      <c r="I11" s="80">
        <v>0.6023956723338485</v>
      </c>
      <c r="J11" s="80">
        <v>0.87318361955085866</v>
      </c>
      <c r="K11" s="80">
        <v>0.85735623599701272</v>
      </c>
      <c r="L11" s="80">
        <v>0.96952639751552794</v>
      </c>
      <c r="M11" s="81">
        <v>4.5510729613733902</v>
      </c>
      <c r="N11" s="80">
        <v>0.91239792130660724</v>
      </c>
      <c r="O11" s="80">
        <v>0.91092436974789914</v>
      </c>
      <c r="P11" s="80">
        <v>0.80070859167404784</v>
      </c>
      <c r="Q11" s="80">
        <v>1</v>
      </c>
      <c r="R11" s="80">
        <v>0.96908127208480566</v>
      </c>
      <c r="S11" s="80">
        <v>0.61904761904761907</v>
      </c>
    </row>
    <row r="12" spans="1:19" x14ac:dyDescent="0.2">
      <c r="A12" s="101" t="s">
        <v>5</v>
      </c>
      <c r="B12" s="102">
        <v>0.79377431906614782</v>
      </c>
      <c r="C12" s="102">
        <v>0.752092050209205</v>
      </c>
      <c r="D12" s="102">
        <v>0.73031496062992129</v>
      </c>
      <c r="E12" s="102">
        <v>0.80270793036750487</v>
      </c>
      <c r="F12" s="102">
        <v>0.73520050922978997</v>
      </c>
      <c r="G12" s="102">
        <v>0.62157534246575341</v>
      </c>
      <c r="H12" s="102">
        <v>0.45863309352517984</v>
      </c>
      <c r="I12" s="102">
        <v>0.48851000741289846</v>
      </c>
      <c r="J12" s="102">
        <v>0.92727272727272725</v>
      </c>
      <c r="K12" s="102">
        <v>0.8828337874659401</v>
      </c>
      <c r="L12" s="102">
        <v>1</v>
      </c>
      <c r="M12" s="103">
        <v>4.9465381244522346</v>
      </c>
      <c r="N12" s="102">
        <v>0.88206388206388209</v>
      </c>
      <c r="O12" s="102">
        <v>0.86879432624113473</v>
      </c>
      <c r="P12" s="102">
        <v>0.82208588957055218</v>
      </c>
      <c r="Q12" s="102">
        <v>0.6875</v>
      </c>
      <c r="R12" s="102">
        <v>0.94963144963144963</v>
      </c>
      <c r="S12" s="102">
        <v>0.36666666666666664</v>
      </c>
    </row>
    <row r="13" spans="1:19" x14ac:dyDescent="0.2">
      <c r="A13" s="95" t="s">
        <v>6</v>
      </c>
      <c r="B13" s="80">
        <v>0.76979116075764931</v>
      </c>
      <c r="C13" s="80">
        <v>0.82703777335984097</v>
      </c>
      <c r="D13" s="80">
        <v>0.68956521739130439</v>
      </c>
      <c r="E13" s="80">
        <v>0.74129515131793033</v>
      </c>
      <c r="F13" s="80">
        <v>0.69584954604409854</v>
      </c>
      <c r="G13" s="80">
        <v>0.61069602831301617</v>
      </c>
      <c r="H13" s="80">
        <v>0.66369426751592353</v>
      </c>
      <c r="I13" s="80">
        <v>0.55989322655989326</v>
      </c>
      <c r="J13" s="80">
        <v>0.936259771497294</v>
      </c>
      <c r="K13" s="80">
        <v>0.92957746478873238</v>
      </c>
      <c r="L13" s="80">
        <v>0.8638014527845036</v>
      </c>
      <c r="M13" s="81">
        <v>4.4494811578372477</v>
      </c>
      <c r="N13" s="80">
        <v>0.93848857644991213</v>
      </c>
      <c r="O13" s="80">
        <v>0.96066945606694565</v>
      </c>
      <c r="P13" s="80">
        <v>0.80893087161872046</v>
      </c>
      <c r="Q13" s="80">
        <v>0.99300699300699302</v>
      </c>
      <c r="R13" s="80">
        <v>0.95845824411134906</v>
      </c>
      <c r="S13" s="80">
        <v>0.88571428571428568</v>
      </c>
    </row>
    <row r="14" spans="1:19" x14ac:dyDescent="0.2">
      <c r="A14" s="101" t="s">
        <v>7</v>
      </c>
      <c r="B14" s="102">
        <v>0.86567164179104472</v>
      </c>
      <c r="C14" s="102">
        <v>0.72692673644148431</v>
      </c>
      <c r="D14" s="102">
        <v>0.81715210355987056</v>
      </c>
      <c r="E14" s="102">
        <v>0.79985549132947975</v>
      </c>
      <c r="F14" s="102">
        <v>0.74443646805455854</v>
      </c>
      <c r="G14" s="102">
        <v>0.61838006230529596</v>
      </c>
      <c r="H14" s="102">
        <v>0.57511581733951023</v>
      </c>
      <c r="I14" s="102">
        <v>0.43344262295081964</v>
      </c>
      <c r="J14" s="102">
        <v>0.93455497382198949</v>
      </c>
      <c r="K14" s="102">
        <v>0.90612777053455018</v>
      </c>
      <c r="L14" s="102">
        <v>0.95381526104417669</v>
      </c>
      <c r="M14" s="103">
        <v>4.0341515474919953</v>
      </c>
      <c r="N14" s="102">
        <v>0.90715048025613665</v>
      </c>
      <c r="O14" s="102">
        <v>0.78395061728395066</v>
      </c>
      <c r="P14" s="102">
        <v>0.79795396419437337</v>
      </c>
      <c r="Q14" s="102">
        <v>0.72727272727272729</v>
      </c>
      <c r="R14" s="102">
        <v>0.96215429403202324</v>
      </c>
      <c r="S14" s="102">
        <v>0.42857142857142855</v>
      </c>
    </row>
    <row r="15" spans="1:19" x14ac:dyDescent="0.2">
      <c r="A15" s="95" t="s">
        <v>8</v>
      </c>
      <c r="B15" s="80">
        <v>0.70909090909090911</v>
      </c>
      <c r="C15" s="80">
        <v>0.66132723112128144</v>
      </c>
      <c r="D15" s="80">
        <v>0.69594865623746494</v>
      </c>
      <c r="E15" s="80">
        <v>0.70700824499411075</v>
      </c>
      <c r="F15" s="80">
        <v>0.65665986592830083</v>
      </c>
      <c r="G15" s="80">
        <v>0.4903940084662976</v>
      </c>
      <c r="H15" s="80">
        <v>0.44396344396344395</v>
      </c>
      <c r="I15" s="80">
        <v>0.43010752688172044</v>
      </c>
      <c r="J15" s="80">
        <v>0.94107452339688047</v>
      </c>
      <c r="K15" s="80">
        <v>0.84084372003835095</v>
      </c>
      <c r="L15" s="80">
        <v>0.88924988055422838</v>
      </c>
      <c r="M15" s="81">
        <v>4.8967082860385922</v>
      </c>
      <c r="N15" s="80">
        <v>0.90626450116009283</v>
      </c>
      <c r="O15" s="80">
        <v>0.87091757387247282</v>
      </c>
      <c r="P15" s="80">
        <v>0.78530844155844159</v>
      </c>
      <c r="Q15" s="80">
        <v>1</v>
      </c>
      <c r="R15" s="80">
        <v>0.95690343176376691</v>
      </c>
      <c r="S15" s="80">
        <v>0.45</v>
      </c>
    </row>
    <row r="16" spans="1:19" x14ac:dyDescent="0.2">
      <c r="A16" s="101" t="s">
        <v>9</v>
      </c>
      <c r="B16" s="102">
        <v>0.70044052863436124</v>
      </c>
      <c r="C16" s="102">
        <v>0.66317365269461082</v>
      </c>
      <c r="D16" s="102">
        <v>0.69786096256684493</v>
      </c>
      <c r="E16" s="102">
        <v>0.78805620608899296</v>
      </c>
      <c r="F16" s="102">
        <v>0.69342251950947598</v>
      </c>
      <c r="G16" s="102">
        <v>0.54304635761589404</v>
      </c>
      <c r="H16" s="102">
        <v>0.45374015748031499</v>
      </c>
      <c r="I16" s="102">
        <v>0.67794871794871792</v>
      </c>
      <c r="J16" s="102">
        <v>0.91647855530474043</v>
      </c>
      <c r="K16" s="102">
        <v>0.76100628930817615</v>
      </c>
      <c r="L16" s="102">
        <v>0.912082957619477</v>
      </c>
      <c r="M16" s="103">
        <v>3.9244264507422404</v>
      </c>
      <c r="N16" s="102">
        <v>0.89776951672862448</v>
      </c>
      <c r="O16" s="102">
        <v>0.91596638655462181</v>
      </c>
      <c r="P16" s="102">
        <v>0.82762836185819066</v>
      </c>
      <c r="Q16" s="102">
        <v>1</v>
      </c>
      <c r="R16" s="102">
        <v>0.94376528117359415</v>
      </c>
      <c r="S16" s="102">
        <v>0.70731707317073167</v>
      </c>
    </row>
    <row r="17" spans="1:19" x14ac:dyDescent="0.2">
      <c r="A17" s="95" t="s">
        <v>10</v>
      </c>
      <c r="B17" s="80">
        <v>0.90368271954674217</v>
      </c>
      <c r="C17" s="80">
        <v>0.63680000000000003</v>
      </c>
      <c r="D17" s="80">
        <v>0.70238095238095233</v>
      </c>
      <c r="E17" s="80">
        <v>0.71062740076824582</v>
      </c>
      <c r="F17" s="80">
        <v>0.66705882352941182</v>
      </c>
      <c r="G17" s="80">
        <v>0.53172588832487311</v>
      </c>
      <c r="H17" s="80">
        <v>0.55532574974146842</v>
      </c>
      <c r="I17" s="80">
        <v>0.59810126582278478</v>
      </c>
      <c r="J17" s="80">
        <v>0.96231155778894473</v>
      </c>
      <c r="K17" s="80">
        <v>0.90342052313883303</v>
      </c>
      <c r="L17" s="80">
        <v>0.97687747035573125</v>
      </c>
      <c r="M17" s="81">
        <v>3.8053097345132745</v>
      </c>
      <c r="N17" s="80">
        <v>0.89484536082474231</v>
      </c>
      <c r="O17" s="80">
        <v>0.80188679245283023</v>
      </c>
      <c r="P17" s="80">
        <v>0.85365853658536583</v>
      </c>
      <c r="Q17" s="80">
        <v>0.44444444444444442</v>
      </c>
      <c r="R17" s="80">
        <v>0.97080291970802923</v>
      </c>
      <c r="S17" s="80">
        <v>0</v>
      </c>
    </row>
    <row r="18" spans="1:19" x14ac:dyDescent="0.2">
      <c r="A18" s="101" t="s">
        <v>11</v>
      </c>
      <c r="B18" s="102">
        <v>0.66153846153846152</v>
      </c>
      <c r="C18" s="102">
        <v>0.73130841121495327</v>
      </c>
      <c r="D18" s="102">
        <v>0.71062992125984248</v>
      </c>
      <c r="E18" s="102">
        <v>0.70783532536520588</v>
      </c>
      <c r="F18" s="102">
        <v>0.62564766839378239</v>
      </c>
      <c r="G18" s="102">
        <v>0.52919020715630882</v>
      </c>
      <c r="H18" s="102">
        <v>0.43966712898751736</v>
      </c>
      <c r="I18" s="102">
        <v>0.43175487465181056</v>
      </c>
      <c r="J18" s="102">
        <v>0.93055555555555558</v>
      </c>
      <c r="K18" s="102">
        <v>0.84153005464480879</v>
      </c>
      <c r="L18" s="102">
        <v>0.93969465648854966</v>
      </c>
      <c r="M18" s="103">
        <v>4.6801346801346799</v>
      </c>
      <c r="N18" s="102">
        <v>0.80740740740740746</v>
      </c>
      <c r="O18" s="102">
        <v>0.81975308641975309</v>
      </c>
      <c r="P18" s="102">
        <v>0.74045801526717558</v>
      </c>
      <c r="Q18" s="102">
        <v>0.98</v>
      </c>
      <c r="R18" s="102">
        <v>0.93638676844783719</v>
      </c>
      <c r="S18" s="102">
        <v>0.5</v>
      </c>
    </row>
    <row r="19" spans="1:19" x14ac:dyDescent="0.2">
      <c r="A19" s="95" t="s">
        <v>30</v>
      </c>
      <c r="B19" s="80">
        <v>0.8813333333333333</v>
      </c>
      <c r="C19" s="80">
        <v>0.72366621067031467</v>
      </c>
      <c r="D19" s="80">
        <v>0.76026490066225161</v>
      </c>
      <c r="E19" s="80">
        <v>0.7041965199590583</v>
      </c>
      <c r="F19" s="80">
        <v>0.64939024390243905</v>
      </c>
      <c r="G19" s="80">
        <v>0.5483516483516484</v>
      </c>
      <c r="H19" s="80">
        <v>0.57040998217468808</v>
      </c>
      <c r="I19" s="80">
        <v>0.60139860139860135</v>
      </c>
      <c r="J19" s="80">
        <v>0.90170132325141772</v>
      </c>
      <c r="K19" s="80">
        <v>0.7865168539325843</v>
      </c>
      <c r="L19" s="80">
        <v>1</v>
      </c>
      <c r="M19" s="81">
        <v>4.9651347068145801</v>
      </c>
      <c r="N19" s="80">
        <v>0.88741721854304634</v>
      </c>
      <c r="O19" s="80">
        <v>0.80698529411764708</v>
      </c>
      <c r="P19" s="80">
        <v>0.74762808349146115</v>
      </c>
      <c r="Q19" s="80">
        <v>0.95348837209302328</v>
      </c>
      <c r="R19" s="80">
        <v>0.9447619047619048</v>
      </c>
      <c r="S19" s="80">
        <v>0.625</v>
      </c>
    </row>
    <row r="20" spans="1:19" x14ac:dyDescent="0.2">
      <c r="A20" s="101" t="s">
        <v>13</v>
      </c>
      <c r="B20" s="102">
        <v>0.89495798319327735</v>
      </c>
      <c r="C20" s="102">
        <v>0.81425485961123112</v>
      </c>
      <c r="D20" s="102">
        <v>0.76771653543307083</v>
      </c>
      <c r="E20" s="102">
        <v>0.77708978328173373</v>
      </c>
      <c r="F20" s="102">
        <v>0.69860896445131371</v>
      </c>
      <c r="G20" s="102">
        <v>0.64144736842105265</v>
      </c>
      <c r="H20" s="102">
        <v>0.5873655913978495</v>
      </c>
      <c r="I20" s="102">
        <v>0.45641838351822506</v>
      </c>
      <c r="J20" s="102">
        <v>0.98938992042440321</v>
      </c>
      <c r="K20" s="102">
        <v>0.91029023746701843</v>
      </c>
      <c r="L20" s="102">
        <v>0.94827160493827156</v>
      </c>
      <c r="M20" s="103">
        <v>4.0896414342629486</v>
      </c>
      <c r="N20" s="102">
        <v>0.89099526066350709</v>
      </c>
      <c r="O20" s="102">
        <v>0.75838926174496646</v>
      </c>
      <c r="P20" s="102">
        <v>0.79581151832460728</v>
      </c>
      <c r="Q20" s="102">
        <v>1</v>
      </c>
      <c r="R20" s="102">
        <v>0.93891797556719025</v>
      </c>
      <c r="S20" s="102">
        <v>0.34482758620689657</v>
      </c>
    </row>
    <row r="21" spans="1:19" x14ac:dyDescent="0.2">
      <c r="A21" s="95" t="s">
        <v>14</v>
      </c>
      <c r="B21" s="80">
        <v>0.77131782945736438</v>
      </c>
      <c r="C21" s="80">
        <v>0.68646408839779005</v>
      </c>
      <c r="D21" s="80">
        <v>0.61377245508982037</v>
      </c>
      <c r="E21" s="80">
        <v>0.7899408284023669</v>
      </c>
      <c r="F21" s="80">
        <v>0.73443579766536971</v>
      </c>
      <c r="G21" s="80">
        <v>0.60597826086956519</v>
      </c>
      <c r="H21" s="80">
        <v>0.4165302782324059</v>
      </c>
      <c r="I21" s="80">
        <v>0.37773549000951473</v>
      </c>
      <c r="J21" s="80">
        <v>0.9419354838709677</v>
      </c>
      <c r="K21" s="80">
        <v>0.83563748079877109</v>
      </c>
      <c r="L21" s="80">
        <v>0.95877551020408158</v>
      </c>
      <c r="M21" s="81">
        <v>5.6956521739130439</v>
      </c>
      <c r="N21" s="80">
        <v>0.80223285486443385</v>
      </c>
      <c r="O21" s="80">
        <v>0.27633378932968539</v>
      </c>
      <c r="P21" s="80">
        <v>0.748191027496382</v>
      </c>
      <c r="Q21" s="80">
        <v>0.73529411764705888</v>
      </c>
      <c r="R21" s="80">
        <v>0.95683453237410077</v>
      </c>
      <c r="S21" s="80">
        <v>0.73684210526315785</v>
      </c>
    </row>
    <row r="22" spans="1:19" x14ac:dyDescent="0.2">
      <c r="A22" s="101" t="s">
        <v>15</v>
      </c>
      <c r="B22" s="102">
        <v>0.83091787439613529</v>
      </c>
      <c r="C22" s="102">
        <v>0.90776699029126218</v>
      </c>
      <c r="D22" s="102">
        <v>0.81720430107526887</v>
      </c>
      <c r="E22" s="102">
        <v>0.84230769230769231</v>
      </c>
      <c r="F22" s="102">
        <v>0.78244274809160308</v>
      </c>
      <c r="G22" s="102">
        <v>0.59629629629629632</v>
      </c>
      <c r="H22" s="102">
        <v>0.65436241610738255</v>
      </c>
      <c r="I22" s="102">
        <v>0.78864353312302837</v>
      </c>
      <c r="J22" s="102">
        <v>0.90860215053763438</v>
      </c>
      <c r="K22" s="102">
        <v>0.94736842105263153</v>
      </c>
      <c r="L22" s="102">
        <v>0.77125748502994007</v>
      </c>
      <c r="M22" s="103">
        <v>4.2311320754716979</v>
      </c>
      <c r="N22" s="102">
        <v>0.93370165745856348</v>
      </c>
      <c r="O22" s="102">
        <v>0.95154185022026427</v>
      </c>
      <c r="P22" s="102">
        <v>0.70833333333333337</v>
      </c>
      <c r="Q22" s="102">
        <v>1</v>
      </c>
      <c r="R22" s="102">
        <v>0.93577981651376152</v>
      </c>
      <c r="S22" s="102">
        <v>0.6</v>
      </c>
    </row>
    <row r="23" spans="1:19" x14ac:dyDescent="0.2">
      <c r="A23" s="95" t="s">
        <v>16</v>
      </c>
      <c r="B23" s="80">
        <v>0.7095363079615048</v>
      </c>
      <c r="C23" s="80">
        <v>0.83450704225352113</v>
      </c>
      <c r="D23" s="80">
        <v>0.80887096774193545</v>
      </c>
      <c r="E23" s="80">
        <v>0.80233311730395329</v>
      </c>
      <c r="F23" s="80">
        <v>0.75436328377504847</v>
      </c>
      <c r="G23" s="80">
        <v>0.63335679099225894</v>
      </c>
      <c r="H23" s="80">
        <v>0.61453488372093024</v>
      </c>
      <c r="I23" s="80">
        <v>0.68914776210913553</v>
      </c>
      <c r="J23" s="80">
        <v>0.93003229278794397</v>
      </c>
      <c r="K23" s="80">
        <v>0.86127864897466833</v>
      </c>
      <c r="L23" s="80">
        <v>0.84454743729552895</v>
      </c>
      <c r="M23" s="81">
        <v>3.8440779610194902</v>
      </c>
      <c r="N23" s="80">
        <v>0.92291220556745179</v>
      </c>
      <c r="O23" s="80">
        <v>0.87055016181229772</v>
      </c>
      <c r="P23" s="80">
        <v>0.78246013667425973</v>
      </c>
      <c r="Q23" s="80">
        <v>0.92727272727272725</v>
      </c>
      <c r="R23" s="80">
        <v>0.95444191343963558</v>
      </c>
      <c r="S23" s="80">
        <v>0.52</v>
      </c>
    </row>
    <row r="24" spans="1:19" x14ac:dyDescent="0.2">
      <c r="A24" s="101" t="s">
        <v>17</v>
      </c>
      <c r="B24" s="102">
        <v>0.81081081081081086</v>
      </c>
      <c r="C24" s="102">
        <v>0.8393574297188755</v>
      </c>
      <c r="D24" s="102">
        <v>0.66550522648083621</v>
      </c>
      <c r="E24" s="102">
        <v>0.82592592592592595</v>
      </c>
      <c r="F24" s="102">
        <v>0.72222222222222221</v>
      </c>
      <c r="G24" s="102">
        <v>0.55731225296442688</v>
      </c>
      <c r="H24" s="102">
        <v>0.5252808988764045</v>
      </c>
      <c r="I24" s="102">
        <v>0.5870786516853933</v>
      </c>
      <c r="J24" s="102">
        <v>0.96907216494845361</v>
      </c>
      <c r="K24" s="102">
        <v>0.74431818181818177</v>
      </c>
      <c r="L24" s="102">
        <v>1</v>
      </c>
      <c r="M24" s="103">
        <v>4.4401408450704229</v>
      </c>
      <c r="N24" s="102">
        <v>0.92777777777777781</v>
      </c>
      <c r="O24" s="102">
        <v>0.89473684210526316</v>
      </c>
      <c r="P24" s="102">
        <v>0.85909090909090913</v>
      </c>
      <c r="Q24" s="102">
        <v>0.92307692307692313</v>
      </c>
      <c r="R24" s="102">
        <v>0.90454545454545454</v>
      </c>
      <c r="S24" s="102">
        <v>0.6</v>
      </c>
    </row>
    <row r="25" spans="1:19" x14ac:dyDescent="0.2">
      <c r="A25" s="95" t="s">
        <v>18</v>
      </c>
      <c r="B25" s="80">
        <v>0.52350427350427353</v>
      </c>
      <c r="C25" s="80">
        <v>0.66160520607375273</v>
      </c>
      <c r="D25" s="80">
        <v>0.81224489795918364</v>
      </c>
      <c r="E25" s="80">
        <v>0.7440381558028617</v>
      </c>
      <c r="F25" s="80">
        <v>0.64740740740740743</v>
      </c>
      <c r="G25" s="80">
        <v>0.60917431192660554</v>
      </c>
      <c r="H25" s="80">
        <v>0.4731638418079096</v>
      </c>
      <c r="I25" s="80">
        <v>0.50124999999999997</v>
      </c>
      <c r="J25" s="80">
        <v>0.94407894736842102</v>
      </c>
      <c r="K25" s="80">
        <v>0.87392550143266479</v>
      </c>
      <c r="L25" s="80">
        <v>1</v>
      </c>
      <c r="M25" s="81">
        <v>4.287443267776097</v>
      </c>
      <c r="N25" s="80">
        <v>0.88557213930348255</v>
      </c>
      <c r="O25" s="80">
        <v>0.63372093023255816</v>
      </c>
      <c r="P25" s="80">
        <v>0.77743902439024393</v>
      </c>
      <c r="Q25" s="80">
        <v>0.92307692307692313</v>
      </c>
      <c r="R25" s="80">
        <v>0.91238670694864044</v>
      </c>
      <c r="S25" s="80">
        <v>0.17857142857142858</v>
      </c>
    </row>
    <row r="26" spans="1:19" x14ac:dyDescent="0.2">
      <c r="A26" s="101" t="s">
        <v>19</v>
      </c>
      <c r="B26" s="102">
        <v>0.54582843713278495</v>
      </c>
      <c r="C26" s="102">
        <v>0.70865671641791039</v>
      </c>
      <c r="D26" s="102">
        <v>0.77609427609427606</v>
      </c>
      <c r="E26" s="102">
        <v>0.75181013676588893</v>
      </c>
      <c r="F26" s="102">
        <v>0.6871263451574332</v>
      </c>
      <c r="G26" s="102">
        <v>0.59010773751224288</v>
      </c>
      <c r="H26" s="102">
        <v>0.49804061275382971</v>
      </c>
      <c r="I26" s="102">
        <v>0.50019615535504114</v>
      </c>
      <c r="J26" s="102">
        <v>0.88936535162950259</v>
      </c>
      <c r="K26" s="102">
        <v>0.86008836524300447</v>
      </c>
      <c r="L26" s="102">
        <v>0.84112116991643449</v>
      </c>
      <c r="M26" s="103">
        <v>4.5132743362831862</v>
      </c>
      <c r="N26" s="102">
        <v>0.87577639751552794</v>
      </c>
      <c r="O26" s="102">
        <v>0.92749529190207158</v>
      </c>
      <c r="P26" s="102">
        <v>0.78399228543876565</v>
      </c>
      <c r="Q26" s="102">
        <v>1</v>
      </c>
      <c r="R26" s="102">
        <v>0.96730769230769231</v>
      </c>
      <c r="S26" s="102">
        <v>0.56000000000000005</v>
      </c>
    </row>
    <row r="27" spans="1:19" x14ac:dyDescent="0.2">
      <c r="A27" s="95" t="s">
        <v>20</v>
      </c>
      <c r="B27" s="80">
        <v>0.91981132075471694</v>
      </c>
      <c r="C27" s="80">
        <v>0.84615384615384615</v>
      </c>
      <c r="D27" s="80">
        <v>0.75225225225225223</v>
      </c>
      <c r="E27" s="80">
        <v>0.80555555555555558</v>
      </c>
      <c r="F27" s="80">
        <v>0.74509803921568629</v>
      </c>
      <c r="G27" s="80">
        <v>0.54504504504504503</v>
      </c>
      <c r="H27" s="80">
        <v>0.54135338345864659</v>
      </c>
      <c r="I27" s="80">
        <v>0.54150197628458496</v>
      </c>
      <c r="J27" s="80">
        <v>0.97727272727272729</v>
      </c>
      <c r="K27" s="80">
        <v>0.9178082191780822</v>
      </c>
      <c r="L27" s="80">
        <v>0.86606498194945847</v>
      </c>
      <c r="M27" s="81">
        <v>4.0529801324503314</v>
      </c>
      <c r="N27" s="80">
        <v>0.95104895104895104</v>
      </c>
      <c r="O27" s="80">
        <v>0.76047904191616766</v>
      </c>
      <c r="P27" s="80">
        <v>0.74698795180722888</v>
      </c>
      <c r="Q27" s="80">
        <v>1</v>
      </c>
      <c r="R27" s="80">
        <v>0.95731707317073167</v>
      </c>
      <c r="S27" s="80">
        <v>0.2</v>
      </c>
    </row>
    <row r="28" spans="1:19" x14ac:dyDescent="0.2">
      <c r="A28" s="101" t="s">
        <v>21</v>
      </c>
      <c r="B28" s="102">
        <v>0.74862745098039218</v>
      </c>
      <c r="C28" s="102">
        <v>0.80253264740799368</v>
      </c>
      <c r="D28" s="102">
        <v>0.74990410433448407</v>
      </c>
      <c r="E28" s="102">
        <v>0.76404177250917304</v>
      </c>
      <c r="F28" s="102">
        <v>0.72022532188841204</v>
      </c>
      <c r="G28" s="102">
        <v>0.61944091486658193</v>
      </c>
      <c r="H28" s="102">
        <v>0.6212278876170656</v>
      </c>
      <c r="I28" s="102">
        <v>0.53833515881708649</v>
      </c>
      <c r="J28" s="102">
        <v>0.90464426877470361</v>
      </c>
      <c r="K28" s="102">
        <v>0.90986214209968186</v>
      </c>
      <c r="L28" s="102">
        <v>0.98223388305847081</v>
      </c>
      <c r="M28" s="103">
        <v>4.2259507829977627</v>
      </c>
      <c r="N28" s="102">
        <v>0.89593657086223988</v>
      </c>
      <c r="O28" s="102">
        <v>0.83881401617250673</v>
      </c>
      <c r="P28" s="102">
        <v>0.81188118811881194</v>
      </c>
      <c r="Q28" s="102">
        <v>1</v>
      </c>
      <c r="R28" s="102">
        <v>0.97275362318840575</v>
      </c>
      <c r="S28" s="102">
        <v>0.83333333333333337</v>
      </c>
    </row>
    <row r="29" spans="1:19" x14ac:dyDescent="0.2">
      <c r="A29" s="95" t="s">
        <v>22</v>
      </c>
      <c r="B29" s="80">
        <v>0.88349514563106801</v>
      </c>
      <c r="C29" s="80">
        <v>0.88118811881188119</v>
      </c>
      <c r="D29" s="80">
        <v>0.70873786407766992</v>
      </c>
      <c r="E29" s="80">
        <v>0.86956521739130432</v>
      </c>
      <c r="F29" s="80">
        <v>0.73372781065088755</v>
      </c>
      <c r="G29" s="80">
        <v>0.61194029850746268</v>
      </c>
      <c r="H29" s="80">
        <v>0.51219512195121952</v>
      </c>
      <c r="I29" s="80">
        <v>0.64492753623188404</v>
      </c>
      <c r="J29" s="80">
        <v>0.9285714285714286</v>
      </c>
      <c r="K29" s="80">
        <v>0.84210526315789469</v>
      </c>
      <c r="L29" s="80">
        <v>0.87637362637362637</v>
      </c>
      <c r="M29" s="81">
        <v>4.7039473684210522</v>
      </c>
      <c r="N29" s="80">
        <v>0.83720930232558144</v>
      </c>
      <c r="O29" s="80">
        <v>0.89320388349514568</v>
      </c>
      <c r="P29" s="80">
        <v>0.79411764705882348</v>
      </c>
      <c r="Q29" s="80">
        <v>1</v>
      </c>
      <c r="R29" s="80">
        <v>0.94</v>
      </c>
      <c r="S29" s="80">
        <v>1</v>
      </c>
    </row>
    <row r="30" spans="1:19" x14ac:dyDescent="0.2">
      <c r="A30" s="101" t="s">
        <v>23</v>
      </c>
      <c r="B30" s="102">
        <v>0.90476190476190477</v>
      </c>
      <c r="C30" s="102">
        <v>0.75298804780876494</v>
      </c>
      <c r="D30" s="102">
        <v>0.6985815602836879</v>
      </c>
      <c r="E30" s="102">
        <v>0.73968253968253972</v>
      </c>
      <c r="F30" s="102">
        <v>0.65683646112600536</v>
      </c>
      <c r="G30" s="102">
        <v>0.57491289198606277</v>
      </c>
      <c r="H30" s="102">
        <v>0.38256658595641646</v>
      </c>
      <c r="I30" s="102">
        <v>0.42499999999999999</v>
      </c>
      <c r="J30" s="102">
        <v>0.90476190476190477</v>
      </c>
      <c r="K30" s="102">
        <v>0.83636363636363631</v>
      </c>
      <c r="L30" s="102">
        <v>1</v>
      </c>
      <c r="M30" s="103">
        <v>5.2148337595907925</v>
      </c>
      <c r="N30" s="102">
        <v>0.86238532110091748</v>
      </c>
      <c r="O30" s="102">
        <v>0.92010309278350511</v>
      </c>
      <c r="P30" s="102">
        <v>0.73262032085561501</v>
      </c>
      <c r="Q30" s="102">
        <v>0.97674418604651159</v>
      </c>
      <c r="R30" s="102">
        <v>0.92513368983957223</v>
      </c>
      <c r="S30" s="102">
        <v>0.5</v>
      </c>
    </row>
    <row r="31" spans="1:19" x14ac:dyDescent="0.2">
      <c r="A31" s="104" t="s">
        <v>24</v>
      </c>
      <c r="B31" s="105">
        <v>0.74898410575587671</v>
      </c>
      <c r="C31" s="105">
        <v>0.75550497565106922</v>
      </c>
      <c r="D31" s="105">
        <v>0.73664670065838322</v>
      </c>
      <c r="E31" s="105">
        <v>0.75734145876975811</v>
      </c>
      <c r="F31" s="105">
        <v>0.70272879153517731</v>
      </c>
      <c r="G31" s="105">
        <v>0.58603305422822327</v>
      </c>
      <c r="H31" s="105">
        <v>0.55038602194229991</v>
      </c>
      <c r="I31" s="105">
        <v>0.52829442026117923</v>
      </c>
      <c r="J31" s="105">
        <v>0.92136897185688027</v>
      </c>
      <c r="K31" s="105">
        <v>0.86985737794843665</v>
      </c>
      <c r="L31" s="105">
        <v>0.93266653592207627</v>
      </c>
      <c r="M31" s="106">
        <v>4.5237007424328954</v>
      </c>
      <c r="N31" s="105">
        <v>0.89688218757986204</v>
      </c>
      <c r="O31" s="105">
        <v>0.84605215719264515</v>
      </c>
      <c r="P31" s="105">
        <v>0.79353747886530157</v>
      </c>
      <c r="Q31" s="105">
        <v>0.94331641285956003</v>
      </c>
      <c r="R31" s="105">
        <v>0.95545517284647719</v>
      </c>
      <c r="S31" s="105">
        <v>0.56866537717601551</v>
      </c>
    </row>
    <row r="32" spans="1:19" x14ac:dyDescent="0.2">
      <c r="A32" s="117" t="s">
        <v>206</v>
      </c>
      <c r="B32" s="118">
        <v>0.74282799948999112</v>
      </c>
      <c r="C32" s="118">
        <v>0.75296726229294375</v>
      </c>
      <c r="D32" s="118">
        <v>0.71856903873375366</v>
      </c>
      <c r="E32" s="118">
        <v>0.74721225637544841</v>
      </c>
      <c r="F32" s="118">
        <v>0.70618556701030932</v>
      </c>
      <c r="G32" s="118">
        <v>0.57333922847352714</v>
      </c>
      <c r="H32" s="118">
        <v>0.55293426244647803</v>
      </c>
      <c r="I32" s="118">
        <v>0.5003125837277842</v>
      </c>
      <c r="J32" s="118">
        <v>0.91035926055109873</v>
      </c>
      <c r="K32" s="118">
        <v>0.86581683998658165</v>
      </c>
      <c r="L32" s="118">
        <v>0.94464092084410711</v>
      </c>
      <c r="M32" s="119">
        <v>4.7400472069236823</v>
      </c>
      <c r="N32" s="118">
        <v>0.89360663738408985</v>
      </c>
      <c r="O32" s="118">
        <v>0.80056710775047257</v>
      </c>
      <c r="P32" s="118">
        <v>0.79153474420929848</v>
      </c>
      <c r="Q32" s="118">
        <v>0.9640718562874252</v>
      </c>
      <c r="R32" s="118">
        <v>0.96368438428524261</v>
      </c>
      <c r="S32" s="118">
        <v>0.58666666666666667</v>
      </c>
    </row>
    <row r="33" spans="1:19" x14ac:dyDescent="0.2">
      <c r="A33" s="117" t="s">
        <v>207</v>
      </c>
      <c r="B33" s="118">
        <v>0.63931492842535786</v>
      </c>
      <c r="C33" s="118">
        <v>0.72512602812417082</v>
      </c>
      <c r="D33" s="118">
        <v>0.75312270389419544</v>
      </c>
      <c r="E33" s="118">
        <v>0.76252416944981538</v>
      </c>
      <c r="F33" s="118">
        <v>0.68897705709849921</v>
      </c>
      <c r="G33" s="118">
        <v>0.59153998678122932</v>
      </c>
      <c r="H33" s="118">
        <v>0.47955271565495206</v>
      </c>
      <c r="I33" s="118">
        <v>0.49445599445599447</v>
      </c>
      <c r="J33" s="118">
        <v>0.91601049868766404</v>
      </c>
      <c r="K33" s="118">
        <v>0.85819644653033855</v>
      </c>
      <c r="L33" s="118">
        <v>0.93765729377038998</v>
      </c>
      <c r="M33" s="119">
        <v>4.6126231816048806</v>
      </c>
      <c r="N33" s="118">
        <v>0.87292307692307691</v>
      </c>
      <c r="O33" s="118">
        <v>0.85753899480069329</v>
      </c>
      <c r="P33" s="118">
        <v>0.79412817758682419</v>
      </c>
      <c r="Q33" s="118">
        <v>0.910377358490566</v>
      </c>
      <c r="R33" s="118">
        <v>0.94639027877055037</v>
      </c>
      <c r="S33" s="118">
        <v>0.41379310344827586</v>
      </c>
    </row>
    <row r="34" spans="1:19" x14ac:dyDescent="0.2">
      <c r="A34" s="117" t="s">
        <v>208</v>
      </c>
      <c r="B34" s="118">
        <v>0.85165132647536546</v>
      </c>
      <c r="C34" s="118">
        <v>0.70713073005093374</v>
      </c>
      <c r="D34" s="118">
        <v>0.75146871008939975</v>
      </c>
      <c r="E34" s="118">
        <v>0.75805391190006577</v>
      </c>
      <c r="F34" s="118">
        <v>0.69444444444444442</v>
      </c>
      <c r="G34" s="118">
        <v>0.56712199717381062</v>
      </c>
      <c r="H34" s="118">
        <v>0.53050047214353169</v>
      </c>
      <c r="I34" s="118">
        <v>0.54841238729909836</v>
      </c>
      <c r="J34" s="118">
        <v>0.92957182873149258</v>
      </c>
      <c r="K34" s="118">
        <v>0.85005679666792877</v>
      </c>
      <c r="L34" s="118">
        <v>0.97911991584852731</v>
      </c>
      <c r="M34" s="119">
        <v>4.2652309436100877</v>
      </c>
      <c r="N34" s="118">
        <v>0.8981196581196581</v>
      </c>
      <c r="O34" s="118">
        <v>0.84049273531269741</v>
      </c>
      <c r="P34" s="118">
        <v>0.79395515112122195</v>
      </c>
      <c r="Q34" s="118">
        <v>0.875</v>
      </c>
      <c r="R34" s="118">
        <v>0.95031889895938237</v>
      </c>
      <c r="S34" s="118">
        <v>0.5535714285714286</v>
      </c>
    </row>
    <row r="35" spans="1:19" x14ac:dyDescent="0.2">
      <c r="A35" s="117" t="s">
        <v>224</v>
      </c>
      <c r="B35" s="118">
        <v>0.77357071213640927</v>
      </c>
      <c r="C35" s="118">
        <v>0.83333333333333337</v>
      </c>
      <c r="D35" s="118">
        <v>0.7404063205417607</v>
      </c>
      <c r="E35" s="118">
        <v>0.77019180010557808</v>
      </c>
      <c r="F35" s="118">
        <v>0.71711332983009279</v>
      </c>
      <c r="G35" s="118">
        <v>0.62017684887459812</v>
      </c>
      <c r="H35" s="118">
        <v>0.63583910319815362</v>
      </c>
      <c r="I35" s="118">
        <v>0.60010500525026256</v>
      </c>
      <c r="J35" s="118">
        <v>0.93887002161160849</v>
      </c>
      <c r="K35" s="118">
        <v>0.90693795863909277</v>
      </c>
      <c r="L35" s="118">
        <v>0.86449566831683167</v>
      </c>
      <c r="M35" s="119">
        <v>4.2734839476813313</v>
      </c>
      <c r="N35" s="118">
        <v>0.92522522522522521</v>
      </c>
      <c r="O35" s="118">
        <v>0.91044072590148484</v>
      </c>
      <c r="P35" s="118">
        <v>0.79575402635431913</v>
      </c>
      <c r="Q35" s="118">
        <v>0.98141263940520451</v>
      </c>
      <c r="R35" s="118">
        <v>0.95321637426900585</v>
      </c>
      <c r="S35" s="118">
        <v>0.69064748201438853</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193</v>
      </c>
      <c r="B37" s="84"/>
      <c r="C37" s="84"/>
      <c r="D37" s="84"/>
      <c r="E37" s="84"/>
      <c r="F37" s="84"/>
      <c r="G37" s="84"/>
      <c r="H37" s="84"/>
      <c r="I37" s="84"/>
      <c r="J37" s="84"/>
      <c r="K37" s="84"/>
      <c r="L37" s="84"/>
      <c r="M37" s="85"/>
      <c r="N37" s="84"/>
      <c r="O37" s="84"/>
      <c r="P37" s="84"/>
      <c r="Q37" s="84"/>
      <c r="R37" s="84"/>
      <c r="S37" s="84"/>
    </row>
    <row r="38" spans="1:19" x14ac:dyDescent="0.2">
      <c r="A38" s="95" t="s">
        <v>4</v>
      </c>
      <c r="B38" s="80">
        <v>0.63793103448275867</v>
      </c>
      <c r="C38" s="80">
        <v>0.77533039647577096</v>
      </c>
      <c r="D38" s="80">
        <v>0.67539267015706805</v>
      </c>
      <c r="E38" s="80">
        <v>0.73666666666666669</v>
      </c>
      <c r="F38" s="80">
        <v>0.67197452229299359</v>
      </c>
      <c r="G38" s="80">
        <v>0.50222222222222224</v>
      </c>
      <c r="H38" s="80">
        <v>0.45259938837920488</v>
      </c>
      <c r="I38" s="80">
        <v>0.55629139072847678</v>
      </c>
      <c r="J38" s="80">
        <v>0.86363636363636365</v>
      </c>
      <c r="K38" s="80">
        <v>0.73743016759776536</v>
      </c>
      <c r="L38" s="80">
        <v>0.77109144542772856</v>
      </c>
      <c r="M38" s="81">
        <v>4.4591194968553456</v>
      </c>
      <c r="N38" s="80">
        <v>0.85906040268456374</v>
      </c>
      <c r="O38" s="80">
        <v>0.91269841269841268</v>
      </c>
      <c r="P38" s="80">
        <v>0.73275862068965514</v>
      </c>
      <c r="Q38" s="80">
        <v>1</v>
      </c>
      <c r="R38" s="80">
        <v>0.93965517241379315</v>
      </c>
      <c r="S38" s="80">
        <v>1</v>
      </c>
    </row>
    <row r="39" spans="1:19" x14ac:dyDescent="0.2">
      <c r="A39" s="101" t="s">
        <v>5</v>
      </c>
      <c r="B39" s="102">
        <v>0.70858895705521474</v>
      </c>
      <c r="C39" s="102">
        <v>0.71333333333333337</v>
      </c>
      <c r="D39" s="102">
        <v>0.60389610389610393</v>
      </c>
      <c r="E39" s="102">
        <v>0.75645161290322582</v>
      </c>
      <c r="F39" s="102">
        <v>0.66347687400318978</v>
      </c>
      <c r="G39" s="102">
        <v>0.50887573964497046</v>
      </c>
      <c r="H39" s="102">
        <v>0.26610169491525426</v>
      </c>
      <c r="I39" s="102">
        <v>0.39224137931034481</v>
      </c>
      <c r="J39" s="102">
        <v>0.90476190476190477</v>
      </c>
      <c r="K39" s="102">
        <v>0.74671052631578949</v>
      </c>
      <c r="L39" s="102">
        <v>0.95618479880774965</v>
      </c>
      <c r="M39" s="103">
        <v>5.6655172413793107</v>
      </c>
      <c r="N39" s="102">
        <v>0.84083044982698962</v>
      </c>
      <c r="O39" s="102">
        <v>0.83333333333333337</v>
      </c>
      <c r="P39" s="102">
        <v>0.75806451612903225</v>
      </c>
      <c r="Q39" s="102">
        <v>0.8</v>
      </c>
      <c r="R39" s="102">
        <v>0.91869918699186992</v>
      </c>
      <c r="S39" s="102">
        <v>0.35714285714285715</v>
      </c>
    </row>
    <row r="40" spans="1:19" x14ac:dyDescent="0.2">
      <c r="A40" s="95" t="s">
        <v>6</v>
      </c>
      <c r="B40" s="80">
        <v>0.67868852459016393</v>
      </c>
      <c r="C40" s="80">
        <v>0.78228782287822873</v>
      </c>
      <c r="D40" s="80">
        <v>0.38819875776397517</v>
      </c>
      <c r="E40" s="80">
        <v>0.69598470363288722</v>
      </c>
      <c r="F40" s="80">
        <v>0.61641221374045807</v>
      </c>
      <c r="G40" s="80">
        <v>0.5164179104477612</v>
      </c>
      <c r="H40" s="80">
        <v>0.54070981210855951</v>
      </c>
      <c r="I40" s="80">
        <v>0.41365461847389556</v>
      </c>
      <c r="J40" s="80">
        <v>0.92924528301886788</v>
      </c>
      <c r="K40" s="80">
        <v>0.77220077220077221</v>
      </c>
      <c r="L40" s="80">
        <v>0.81706081081081083</v>
      </c>
      <c r="M40" s="81">
        <v>4.7107843137254903</v>
      </c>
      <c r="N40" s="80">
        <v>0.93014705882352944</v>
      </c>
      <c r="O40" s="80">
        <v>0.93206521739130432</v>
      </c>
      <c r="P40" s="80">
        <v>0.72777777777777775</v>
      </c>
      <c r="Q40" s="80">
        <v>1</v>
      </c>
      <c r="R40" s="80">
        <v>0.93888888888888888</v>
      </c>
      <c r="S40" s="80">
        <v>0.94444444444444442</v>
      </c>
    </row>
    <row r="41" spans="1:19" x14ac:dyDescent="0.2">
      <c r="A41" s="101" t="s">
        <v>7</v>
      </c>
      <c r="B41" s="102">
        <v>0.68292682926829273</v>
      </c>
      <c r="C41" s="102">
        <v>0.58823529411764708</v>
      </c>
      <c r="D41" s="102">
        <v>0.68131868131868134</v>
      </c>
      <c r="E41" s="102">
        <v>0.77327935222672062</v>
      </c>
      <c r="F41" s="102">
        <v>0.66801619433198378</v>
      </c>
      <c r="G41" s="102">
        <v>0.43093922651933703</v>
      </c>
      <c r="H41" s="102">
        <v>0.41532258064516131</v>
      </c>
      <c r="I41" s="102">
        <v>0.25702811244979917</v>
      </c>
      <c r="J41" s="102">
        <v>0.94444444444444442</v>
      </c>
      <c r="K41" s="102">
        <v>0.64457831325301207</v>
      </c>
      <c r="L41" s="102">
        <v>0.72086956521739132</v>
      </c>
      <c r="M41" s="103">
        <v>4.365384615384615</v>
      </c>
      <c r="N41" s="102">
        <v>0.91907514450867056</v>
      </c>
      <c r="O41" s="102">
        <v>0.68309859154929575</v>
      </c>
      <c r="P41" s="102">
        <v>0.68888888888888888</v>
      </c>
      <c r="Q41" s="102">
        <v>0.83333333333333337</v>
      </c>
      <c r="R41" s="102">
        <v>0.93388429752066116</v>
      </c>
      <c r="S41" s="102">
        <v>0.33333333333333331</v>
      </c>
    </row>
    <row r="42" spans="1:19" x14ac:dyDescent="0.2">
      <c r="A42" s="95" t="s">
        <v>8</v>
      </c>
      <c r="B42" s="80">
        <v>0.64166666666666672</v>
      </c>
      <c r="C42" s="80">
        <v>0.57427937915742788</v>
      </c>
      <c r="D42" s="80">
        <v>0.57493857493857492</v>
      </c>
      <c r="E42" s="80">
        <v>0.71385542168674698</v>
      </c>
      <c r="F42" s="80">
        <v>0.64836795252225521</v>
      </c>
      <c r="G42" s="80">
        <v>0.39223300970873787</v>
      </c>
      <c r="H42" s="80">
        <v>0.22094361334867663</v>
      </c>
      <c r="I42" s="80">
        <v>0.35033557046979868</v>
      </c>
      <c r="J42" s="80">
        <v>0.9377431906614786</v>
      </c>
      <c r="K42" s="80">
        <v>0.65336134453781514</v>
      </c>
      <c r="L42" s="80">
        <v>0.71926877470355732</v>
      </c>
      <c r="M42" s="81">
        <v>4.6148459383753497</v>
      </c>
      <c r="N42" s="80">
        <v>0.83795309168443499</v>
      </c>
      <c r="O42" s="80">
        <v>0.83486238532110091</v>
      </c>
      <c r="P42" s="80">
        <v>0.77946768060836502</v>
      </c>
      <c r="Q42" s="80">
        <v>1</v>
      </c>
      <c r="R42" s="80">
        <v>0.92870544090056284</v>
      </c>
      <c r="S42" s="80">
        <v>0.4</v>
      </c>
    </row>
    <row r="43" spans="1:19" x14ac:dyDescent="0.2">
      <c r="A43" s="101" t="s">
        <v>9</v>
      </c>
      <c r="B43" s="102">
        <v>0.67880794701986757</v>
      </c>
      <c r="C43" s="102">
        <v>0.62457337883959041</v>
      </c>
      <c r="D43" s="102">
        <v>0.58163265306122447</v>
      </c>
      <c r="E43" s="102">
        <v>0.72303206997084546</v>
      </c>
      <c r="F43" s="102">
        <v>0.59895833333333337</v>
      </c>
      <c r="G43" s="102">
        <v>0.43642611683848798</v>
      </c>
      <c r="H43" s="102">
        <v>0.3146067415730337</v>
      </c>
      <c r="I43" s="102">
        <v>0.54255319148936165</v>
      </c>
      <c r="J43" s="102">
        <v>0.89071038251366119</v>
      </c>
      <c r="K43" s="102">
        <v>0.6</v>
      </c>
      <c r="L43" s="102">
        <v>0.75861386138613862</v>
      </c>
      <c r="M43" s="103">
        <v>4.2386058981233248</v>
      </c>
      <c r="N43" s="102">
        <v>0.87916666666666665</v>
      </c>
      <c r="O43" s="102">
        <v>0.81140350877192979</v>
      </c>
      <c r="P43" s="102">
        <v>0.80180180180180183</v>
      </c>
      <c r="Q43" s="102">
        <v>1</v>
      </c>
      <c r="R43" s="102">
        <v>0.89189189189189189</v>
      </c>
      <c r="S43" s="102">
        <v>0.7142857142857143</v>
      </c>
    </row>
    <row r="44" spans="1:19" x14ac:dyDescent="0.2">
      <c r="A44" s="95" t="s">
        <v>10</v>
      </c>
      <c r="B44" s="80">
        <v>0.8883248730964467</v>
      </c>
      <c r="C44" s="80">
        <v>0.54838709677419351</v>
      </c>
      <c r="D44" s="80">
        <v>0.50310559006211175</v>
      </c>
      <c r="E44" s="80">
        <v>0.64864864864864868</v>
      </c>
      <c r="F44" s="80">
        <v>0.58730158730158732</v>
      </c>
      <c r="G44" s="80">
        <v>0.5</v>
      </c>
      <c r="H44" s="80">
        <v>0.36059479553903345</v>
      </c>
      <c r="I44" s="80">
        <v>0.49466192170818507</v>
      </c>
      <c r="J44" s="80">
        <v>0.94117647058823528</v>
      </c>
      <c r="K44" s="80">
        <v>0.84057971014492749</v>
      </c>
      <c r="L44" s="80">
        <v>0.94753521126760565</v>
      </c>
      <c r="M44" s="81">
        <v>3.9276595744680849</v>
      </c>
      <c r="N44" s="80">
        <v>0.82170542635658916</v>
      </c>
      <c r="O44" s="80">
        <v>0.71951219512195119</v>
      </c>
      <c r="P44" s="80">
        <v>0.88749999999999996</v>
      </c>
      <c r="Q44" s="80">
        <v>0.5</v>
      </c>
      <c r="R44" s="80">
        <v>0.96296296296296291</v>
      </c>
      <c r="S44" s="80">
        <v>0</v>
      </c>
    </row>
    <row r="45" spans="1:19" x14ac:dyDescent="0.2">
      <c r="A45" s="101" t="s">
        <v>11</v>
      </c>
      <c r="B45" s="102">
        <v>0.60096153846153844</v>
      </c>
      <c r="C45" s="102">
        <v>0.64736842105263159</v>
      </c>
      <c r="D45" s="102">
        <v>0.55882352941176472</v>
      </c>
      <c r="E45" s="102">
        <v>0.69543147208121825</v>
      </c>
      <c r="F45" s="102">
        <v>0.60199004975124382</v>
      </c>
      <c r="G45" s="102">
        <v>0.3923444976076555</v>
      </c>
      <c r="H45" s="102">
        <v>0.27762039660056659</v>
      </c>
      <c r="I45" s="102">
        <v>0.34870317002881845</v>
      </c>
      <c r="J45" s="102">
        <v>0.98076923076923073</v>
      </c>
      <c r="K45" s="102">
        <v>0.74210526315789471</v>
      </c>
      <c r="L45" s="102">
        <v>0.87637231503579949</v>
      </c>
      <c r="M45" s="103">
        <v>5.0686813186813184</v>
      </c>
      <c r="N45" s="102">
        <v>0.80303030303030298</v>
      </c>
      <c r="O45" s="102">
        <v>0.7439613526570048</v>
      </c>
      <c r="P45" s="102">
        <v>0.65500000000000003</v>
      </c>
      <c r="Q45" s="102">
        <v>0.97142857142857142</v>
      </c>
      <c r="R45" s="102">
        <v>0.9</v>
      </c>
      <c r="S45" s="102">
        <v>0.5</v>
      </c>
    </row>
    <row r="46" spans="1:19" x14ac:dyDescent="0.2">
      <c r="A46" s="95" t="s">
        <v>30</v>
      </c>
      <c r="B46" s="80">
        <v>0.82730923694779113</v>
      </c>
      <c r="C46" s="80">
        <v>0.63135593220338981</v>
      </c>
      <c r="D46" s="80">
        <v>0.63316582914572861</v>
      </c>
      <c r="E46" s="80">
        <v>0.6831955922865014</v>
      </c>
      <c r="F46" s="80">
        <v>0.6</v>
      </c>
      <c r="G46" s="80">
        <v>0.49224806201550386</v>
      </c>
      <c r="H46" s="80">
        <v>0.37777777777777777</v>
      </c>
      <c r="I46" s="80">
        <v>0.44897959183673469</v>
      </c>
      <c r="J46" s="80">
        <v>0.89932885906040272</v>
      </c>
      <c r="K46" s="80">
        <v>0.64646464646464652</v>
      </c>
      <c r="L46" s="80">
        <v>0.55980392156862746</v>
      </c>
      <c r="M46" s="81">
        <v>4.7411167512690353</v>
      </c>
      <c r="N46" s="80">
        <v>0.85786802030456855</v>
      </c>
      <c r="O46" s="80">
        <v>0.7231638418079096</v>
      </c>
      <c r="P46" s="80">
        <v>0.69461077844311381</v>
      </c>
      <c r="Q46" s="80">
        <v>1</v>
      </c>
      <c r="R46" s="80">
        <v>0.90419161676646709</v>
      </c>
      <c r="S46" s="80">
        <v>0.6428571428571429</v>
      </c>
    </row>
    <row r="47" spans="1:19" x14ac:dyDescent="0.2">
      <c r="A47" s="101" t="s">
        <v>13</v>
      </c>
      <c r="B47" s="102">
        <v>0.80869565217391304</v>
      </c>
      <c r="C47" s="102">
        <v>0.68867924528301883</v>
      </c>
      <c r="D47" s="102">
        <v>0.67741935483870963</v>
      </c>
      <c r="E47" s="102">
        <v>0.73509933774834435</v>
      </c>
      <c r="F47" s="102">
        <v>0.64900662251655628</v>
      </c>
      <c r="G47" s="102">
        <v>0.45918367346938777</v>
      </c>
      <c r="H47" s="102">
        <v>0.46625766871165641</v>
      </c>
      <c r="I47" s="102">
        <v>0.38532110091743121</v>
      </c>
      <c r="J47" s="102">
        <v>1</v>
      </c>
      <c r="K47" s="102">
        <v>0.68316831683168322</v>
      </c>
      <c r="L47" s="102">
        <v>0.70923913043478259</v>
      </c>
      <c r="M47" s="103">
        <v>4.5691056910569108</v>
      </c>
      <c r="N47" s="102">
        <v>0.87951807228915657</v>
      </c>
      <c r="O47" s="102">
        <v>0.75838926174496646</v>
      </c>
      <c r="P47" s="102">
        <v>0.73972602739726023</v>
      </c>
      <c r="Q47" s="102">
        <v>1</v>
      </c>
      <c r="R47" s="102">
        <v>0.92413793103448272</v>
      </c>
      <c r="S47" s="102">
        <v>0.55555555555555558</v>
      </c>
    </row>
    <row r="48" spans="1:19" x14ac:dyDescent="0.2">
      <c r="A48" s="95" t="s">
        <v>14</v>
      </c>
      <c r="B48" s="80">
        <v>0.75064267352185088</v>
      </c>
      <c r="C48" s="80">
        <v>0.62912087912087911</v>
      </c>
      <c r="D48" s="80">
        <v>0.48096885813148788</v>
      </c>
      <c r="E48" s="80">
        <v>0.75597269624573382</v>
      </c>
      <c r="F48" s="80">
        <v>0.69712351945854489</v>
      </c>
      <c r="G48" s="80">
        <v>0.51490514905149054</v>
      </c>
      <c r="H48" s="80">
        <v>0.29300291545189505</v>
      </c>
      <c r="I48" s="80">
        <v>0.30956848030018763</v>
      </c>
      <c r="J48" s="80">
        <v>0.96116504854368934</v>
      </c>
      <c r="K48" s="80">
        <v>0.75789473684210529</v>
      </c>
      <c r="L48" s="80">
        <v>0.93387096774193545</v>
      </c>
      <c r="M48" s="81">
        <v>6.2189473684210528</v>
      </c>
      <c r="N48" s="80">
        <v>0.77675840978593269</v>
      </c>
      <c r="O48" s="80">
        <v>0.32615384615384613</v>
      </c>
      <c r="P48" s="80">
        <v>0.67320261437908502</v>
      </c>
      <c r="Q48" s="80">
        <v>0.7857142857142857</v>
      </c>
      <c r="R48" s="80">
        <v>0.93811074918566772</v>
      </c>
      <c r="S48" s="80">
        <v>0.8</v>
      </c>
    </row>
    <row r="49" spans="1:19" x14ac:dyDescent="0.2">
      <c r="A49" s="101" t="s">
        <v>15</v>
      </c>
      <c r="B49" s="102">
        <v>0.83333333333333337</v>
      </c>
      <c r="C49" s="102">
        <v>0.8666666666666667</v>
      </c>
      <c r="D49" s="102">
        <v>0.77777777777777779</v>
      </c>
      <c r="E49" s="102">
        <v>0.81578947368421051</v>
      </c>
      <c r="F49" s="102">
        <v>0.82051282051282048</v>
      </c>
      <c r="G49" s="102">
        <v>0.53846153846153844</v>
      </c>
      <c r="H49" s="102">
        <v>0.44444444444444442</v>
      </c>
      <c r="I49" s="102">
        <v>0.65217391304347827</v>
      </c>
      <c r="J49" s="102">
        <v>1</v>
      </c>
      <c r="K49" s="102">
        <v>0.90909090909090906</v>
      </c>
      <c r="L49" s="102">
        <v>0.64126984126984132</v>
      </c>
      <c r="M49" s="103">
        <v>4.3</v>
      </c>
      <c r="N49" s="102">
        <v>0.95833333333333337</v>
      </c>
      <c r="O49" s="102">
        <v>0.97297297297297303</v>
      </c>
      <c r="P49" s="102">
        <v>0.58333333333333337</v>
      </c>
      <c r="Q49" s="102">
        <v>1</v>
      </c>
      <c r="R49" s="102">
        <v>0.94444444444444442</v>
      </c>
      <c r="S49" s="102" t="s">
        <v>184</v>
      </c>
    </row>
    <row r="50" spans="1:19" x14ac:dyDescent="0.2">
      <c r="A50" s="95" t="s">
        <v>16</v>
      </c>
      <c r="B50" s="80">
        <v>0.62962962962962965</v>
      </c>
      <c r="C50" s="80">
        <v>0.76470588235294112</v>
      </c>
      <c r="D50" s="80">
        <v>0.70414201183431957</v>
      </c>
      <c r="E50" s="80">
        <v>0.75986842105263153</v>
      </c>
      <c r="F50" s="80">
        <v>0.71475409836065573</v>
      </c>
      <c r="G50" s="80">
        <v>0.55963302752293576</v>
      </c>
      <c r="H50" s="80">
        <v>0.42192691029900331</v>
      </c>
      <c r="I50" s="80">
        <v>0.54852320675105481</v>
      </c>
      <c r="J50" s="80">
        <v>0.94029850746268662</v>
      </c>
      <c r="K50" s="80">
        <v>0.67682926829268297</v>
      </c>
      <c r="L50" s="80">
        <v>0.62561307901907359</v>
      </c>
      <c r="M50" s="81">
        <v>4.23943661971831</v>
      </c>
      <c r="N50" s="80">
        <v>0.91124260355029585</v>
      </c>
      <c r="O50" s="80">
        <v>0.83435582822085885</v>
      </c>
      <c r="P50" s="80">
        <v>0.74193548387096775</v>
      </c>
      <c r="Q50" s="80">
        <v>0.88235294117647056</v>
      </c>
      <c r="R50" s="80">
        <v>0.9419354838709677</v>
      </c>
      <c r="S50" s="80">
        <v>0.66666666666666663</v>
      </c>
    </row>
    <row r="51" spans="1:19" x14ac:dyDescent="0.2">
      <c r="A51" s="101" t="s">
        <v>17</v>
      </c>
      <c r="B51" s="102">
        <v>0.74358974358974361</v>
      </c>
      <c r="C51" s="102">
        <v>0.82781456953642385</v>
      </c>
      <c r="D51" s="102">
        <v>0.57558139534883723</v>
      </c>
      <c r="E51" s="102">
        <v>0.80874316939890711</v>
      </c>
      <c r="F51" s="102">
        <v>0.68306010928961747</v>
      </c>
      <c r="G51" s="102">
        <v>0.44615384615384618</v>
      </c>
      <c r="H51" s="102">
        <v>0.44174757281553401</v>
      </c>
      <c r="I51" s="102">
        <v>0.50228310502283102</v>
      </c>
      <c r="J51" s="102">
        <v>0.98198198198198194</v>
      </c>
      <c r="K51" s="102">
        <v>0.65546218487394958</v>
      </c>
      <c r="L51" s="102">
        <v>1</v>
      </c>
      <c r="M51" s="103">
        <v>4.6880341880341883</v>
      </c>
      <c r="N51" s="102">
        <v>0.92173913043478262</v>
      </c>
      <c r="O51" s="102">
        <v>0.8904109589041096</v>
      </c>
      <c r="P51" s="102">
        <v>0.83098591549295775</v>
      </c>
      <c r="Q51" s="102">
        <v>1</v>
      </c>
      <c r="R51" s="102">
        <v>0.87323943661971826</v>
      </c>
      <c r="S51" s="102">
        <v>0.5714285714285714</v>
      </c>
    </row>
    <row r="52" spans="1:19" x14ac:dyDescent="0.2">
      <c r="A52" s="95" t="s">
        <v>18</v>
      </c>
      <c r="B52" s="80">
        <v>0.41176470588235292</v>
      </c>
      <c r="C52" s="80">
        <v>0.68686868686868685</v>
      </c>
      <c r="D52" s="80">
        <v>0.68644067796610164</v>
      </c>
      <c r="E52" s="80">
        <v>0.71238938053097345</v>
      </c>
      <c r="F52" s="80">
        <v>0.60642570281124497</v>
      </c>
      <c r="G52" s="80">
        <v>0.43697478991596639</v>
      </c>
      <c r="H52" s="80">
        <v>0.2864864864864865</v>
      </c>
      <c r="I52" s="80">
        <v>0.37333333333333335</v>
      </c>
      <c r="J52" s="80">
        <v>0.92647058823529416</v>
      </c>
      <c r="K52" s="80">
        <v>0.66019417475728159</v>
      </c>
      <c r="L52" s="80">
        <v>0.80380228136882126</v>
      </c>
      <c r="M52" s="81">
        <v>4.6466165413533833</v>
      </c>
      <c r="N52" s="80">
        <v>0.82178217821782173</v>
      </c>
      <c r="O52" s="80">
        <v>0.61599999999999999</v>
      </c>
      <c r="P52" s="80">
        <v>0.72727272727272729</v>
      </c>
      <c r="Q52" s="80">
        <v>0.9375</v>
      </c>
      <c r="R52" s="80">
        <v>0.90082644628099173</v>
      </c>
      <c r="S52" s="80">
        <v>0.16666666666666666</v>
      </c>
    </row>
    <row r="53" spans="1:19" x14ac:dyDescent="0.2">
      <c r="A53" s="101" t="s">
        <v>19</v>
      </c>
      <c r="B53" s="102">
        <v>0.47239263803680981</v>
      </c>
      <c r="C53" s="102">
        <v>0.64345991561181437</v>
      </c>
      <c r="D53" s="102">
        <v>0.64362850971922247</v>
      </c>
      <c r="E53" s="102">
        <v>0.71075268817204296</v>
      </c>
      <c r="F53" s="102">
        <v>0.61259338313767342</v>
      </c>
      <c r="G53" s="102">
        <v>0.45724907063197023</v>
      </c>
      <c r="H53" s="102">
        <v>0.27173913043478259</v>
      </c>
      <c r="I53" s="102">
        <v>0.41851368970013036</v>
      </c>
      <c r="J53" s="102">
        <v>0.88927335640138405</v>
      </c>
      <c r="K53" s="102">
        <v>0.61583011583011582</v>
      </c>
      <c r="L53" s="102">
        <v>0.81483516483516483</v>
      </c>
      <c r="M53" s="103">
        <v>5.0053908355795151</v>
      </c>
      <c r="N53" s="102">
        <v>0.83160083160083165</v>
      </c>
      <c r="O53" s="102">
        <v>0.84687500000000004</v>
      </c>
      <c r="P53" s="102">
        <v>0.70512820512820518</v>
      </c>
      <c r="Q53" s="102">
        <v>1</v>
      </c>
      <c r="R53" s="102">
        <v>0.95192307692307687</v>
      </c>
      <c r="S53" s="102">
        <v>0.53846153846153844</v>
      </c>
    </row>
    <row r="54" spans="1:19" x14ac:dyDescent="0.2">
      <c r="A54" s="95" t="s">
        <v>20</v>
      </c>
      <c r="B54" s="80">
        <v>0.86567164179104472</v>
      </c>
      <c r="C54" s="80">
        <v>0.80303030303030298</v>
      </c>
      <c r="D54" s="80">
        <v>0.62195121951219512</v>
      </c>
      <c r="E54" s="80">
        <v>0.73563218390804597</v>
      </c>
      <c r="F54" s="80">
        <v>0.64772727272727271</v>
      </c>
      <c r="G54" s="80">
        <v>0.2982456140350877</v>
      </c>
      <c r="H54" s="80">
        <v>0.36263736263736263</v>
      </c>
      <c r="I54" s="80">
        <v>0.43617021276595747</v>
      </c>
      <c r="J54" s="80">
        <v>0.96226415094339623</v>
      </c>
      <c r="K54" s="80">
        <v>0.8392857142857143</v>
      </c>
      <c r="L54" s="80">
        <v>0.79052631578947363</v>
      </c>
      <c r="M54" s="81">
        <v>4.7076923076923078</v>
      </c>
      <c r="N54" s="80">
        <v>0.93023255813953487</v>
      </c>
      <c r="O54" s="80">
        <v>0.7407407407407407</v>
      </c>
      <c r="P54" s="80">
        <v>0.64150943396226412</v>
      </c>
      <c r="Q54" s="80">
        <v>1</v>
      </c>
      <c r="R54" s="80">
        <v>0.94230769230769229</v>
      </c>
      <c r="S54" s="80">
        <v>0</v>
      </c>
    </row>
    <row r="55" spans="1:19" x14ac:dyDescent="0.2">
      <c r="A55" s="101" t="s">
        <v>21</v>
      </c>
      <c r="B55" s="102">
        <v>0.67477203647416417</v>
      </c>
      <c r="C55" s="102">
        <v>0.74691358024691357</v>
      </c>
      <c r="D55" s="102">
        <v>0.647887323943662</v>
      </c>
      <c r="E55" s="102">
        <v>0.77419354838709675</v>
      </c>
      <c r="F55" s="102">
        <v>0.7053571428571429</v>
      </c>
      <c r="G55" s="102">
        <v>0.51912568306010931</v>
      </c>
      <c r="H55" s="102">
        <v>0.3859964093357271</v>
      </c>
      <c r="I55" s="102">
        <v>0.46466809421841543</v>
      </c>
      <c r="J55" s="102">
        <v>0.9458333333333333</v>
      </c>
      <c r="K55" s="102">
        <v>0.7667844522968198</v>
      </c>
      <c r="L55" s="102">
        <v>0.75367316341829083</v>
      </c>
      <c r="M55" s="103">
        <v>4.1242038216560513</v>
      </c>
      <c r="N55" s="102">
        <v>0.86956521739130432</v>
      </c>
      <c r="O55" s="102">
        <v>0.81446540880503149</v>
      </c>
      <c r="P55" s="102">
        <v>0.71180555555555558</v>
      </c>
      <c r="Q55" s="102">
        <v>1</v>
      </c>
      <c r="R55" s="102">
        <v>0.93856655290102387</v>
      </c>
      <c r="S55" s="102">
        <v>0.8</v>
      </c>
    </row>
    <row r="56" spans="1:19" x14ac:dyDescent="0.2">
      <c r="A56" s="95" t="s">
        <v>22</v>
      </c>
      <c r="B56" s="80">
        <v>0.83333333333333337</v>
      </c>
      <c r="C56" s="80">
        <v>0.88235294117647056</v>
      </c>
      <c r="D56" s="80">
        <v>0.6</v>
      </c>
      <c r="E56" s="80">
        <v>0.81578947368421051</v>
      </c>
      <c r="F56" s="80">
        <v>0.58536585365853655</v>
      </c>
      <c r="G56" s="80">
        <v>0.53846153846153844</v>
      </c>
      <c r="H56" s="80">
        <v>0.38709677419354838</v>
      </c>
      <c r="I56" s="80">
        <v>0.8</v>
      </c>
      <c r="J56" s="80">
        <v>1</v>
      </c>
      <c r="K56" s="80">
        <v>0.875</v>
      </c>
      <c r="L56" s="80">
        <v>0.77</v>
      </c>
      <c r="M56" s="81">
        <v>4.5882352941176467</v>
      </c>
      <c r="N56" s="80">
        <v>0.9285714285714286</v>
      </c>
      <c r="O56" s="80">
        <v>0.82608695652173914</v>
      </c>
      <c r="P56" s="80">
        <v>0.73913043478260865</v>
      </c>
      <c r="Q56" s="80">
        <v>1</v>
      </c>
      <c r="R56" s="80">
        <v>0.90909090909090906</v>
      </c>
      <c r="S56" s="80">
        <v>1</v>
      </c>
    </row>
    <row r="57" spans="1:19" x14ac:dyDescent="0.2">
      <c r="A57" s="101" t="s">
        <v>23</v>
      </c>
      <c r="B57" s="102">
        <v>0.87179487179487181</v>
      </c>
      <c r="C57" s="102">
        <v>0.70873786407766992</v>
      </c>
      <c r="D57" s="102">
        <v>0.62857142857142856</v>
      </c>
      <c r="E57" s="102">
        <v>0.72108843537414968</v>
      </c>
      <c r="F57" s="102">
        <v>0.62857142857142856</v>
      </c>
      <c r="G57" s="102">
        <v>0.54255319148936165</v>
      </c>
      <c r="H57" s="102">
        <v>0.23157894736842105</v>
      </c>
      <c r="I57" s="102">
        <v>0.3081761006289308</v>
      </c>
      <c r="J57" s="102">
        <v>0.9452054794520548</v>
      </c>
      <c r="K57" s="102">
        <v>0.68421052631578949</v>
      </c>
      <c r="L57" s="102">
        <v>1</v>
      </c>
      <c r="M57" s="103">
        <v>6.0326797385620914</v>
      </c>
      <c r="N57" s="102">
        <v>0.82758620689655171</v>
      </c>
      <c r="O57" s="102">
        <v>0.87662337662337664</v>
      </c>
      <c r="P57" s="102">
        <v>0.6462585034013606</v>
      </c>
      <c r="Q57" s="102">
        <v>1</v>
      </c>
      <c r="R57" s="102">
        <v>0.87074829931972786</v>
      </c>
      <c r="S57" s="102">
        <v>0.5</v>
      </c>
    </row>
    <row r="58" spans="1:19" x14ac:dyDescent="0.2">
      <c r="A58" s="104" t="s">
        <v>24</v>
      </c>
      <c r="B58" s="105">
        <v>0.67921146953405021</v>
      </c>
      <c r="C58" s="105">
        <v>0.67738861091255664</v>
      </c>
      <c r="D58" s="105">
        <v>0.59160770919736516</v>
      </c>
      <c r="E58" s="105">
        <v>0.72951414068165332</v>
      </c>
      <c r="F58" s="105">
        <v>0.64542897327707449</v>
      </c>
      <c r="G58" s="105">
        <v>0.47314633616003476</v>
      </c>
      <c r="H58" s="105">
        <v>0.33520164046479833</v>
      </c>
      <c r="I58" s="105">
        <v>0.41750737234207669</v>
      </c>
      <c r="J58" s="105">
        <v>0.92877906976744184</v>
      </c>
      <c r="K58" s="105">
        <v>0.69970044932601094</v>
      </c>
      <c r="L58" s="105">
        <v>0.80796178343949043</v>
      </c>
      <c r="M58" s="106">
        <v>4.8781325094404391</v>
      </c>
      <c r="N58" s="105">
        <v>0.85497166409067493</v>
      </c>
      <c r="O58" s="105">
        <v>0.77856599949328609</v>
      </c>
      <c r="P58" s="105">
        <v>0.7298440391223896</v>
      </c>
      <c r="Q58" s="105">
        <v>0.9467005076142132</v>
      </c>
      <c r="R58" s="105">
        <v>0.92429857067231336</v>
      </c>
      <c r="S58" s="105">
        <v>0.57416267942583732</v>
      </c>
    </row>
    <row r="59" spans="1:19" x14ac:dyDescent="0.2">
      <c r="A59" s="117" t="s">
        <v>206</v>
      </c>
      <c r="B59" s="118">
        <v>0.67832167832167833</v>
      </c>
      <c r="C59" s="118">
        <v>0.66325036603221088</v>
      </c>
      <c r="D59" s="118">
        <v>0.58582408198121261</v>
      </c>
      <c r="E59" s="118">
        <v>0.74434280211844006</v>
      </c>
      <c r="F59" s="118">
        <v>0.68022440392706873</v>
      </c>
      <c r="G59" s="118">
        <v>0.47118644067796611</v>
      </c>
      <c r="H59" s="118">
        <v>0.30996309963099633</v>
      </c>
      <c r="I59" s="118">
        <v>0.39618954567659992</v>
      </c>
      <c r="J59" s="118">
        <v>0.93060295790671221</v>
      </c>
      <c r="K59" s="118">
        <v>0.71927162367223063</v>
      </c>
      <c r="L59" s="118">
        <v>0.78848148148148145</v>
      </c>
      <c r="M59" s="119">
        <v>4.965703971119134</v>
      </c>
      <c r="N59" s="118">
        <v>0.83267561168113657</v>
      </c>
      <c r="O59" s="118">
        <v>0.71156773211567736</v>
      </c>
      <c r="P59" s="118">
        <v>0.73300970873786409</v>
      </c>
      <c r="Q59" s="118">
        <v>0.93076923076923079</v>
      </c>
      <c r="R59" s="118">
        <v>0.93434747798238593</v>
      </c>
      <c r="S59" s="118">
        <v>0.60416666666666663</v>
      </c>
    </row>
    <row r="60" spans="1:19" x14ac:dyDescent="0.2">
      <c r="A60" s="117" t="s">
        <v>207</v>
      </c>
      <c r="B60" s="118">
        <v>0.58157689305230287</v>
      </c>
      <c r="C60" s="118">
        <v>0.68780889621087316</v>
      </c>
      <c r="D60" s="118">
        <v>0.613548883756736</v>
      </c>
      <c r="E60" s="118">
        <v>0.72800679983000427</v>
      </c>
      <c r="F60" s="118">
        <v>0.62885738115095913</v>
      </c>
      <c r="G60" s="118">
        <v>0.4572713643178411</v>
      </c>
      <c r="H60" s="118">
        <v>0.28793256433007985</v>
      </c>
      <c r="I60" s="118">
        <v>0.40454995054401582</v>
      </c>
      <c r="J60" s="118">
        <v>0.92199488491048598</v>
      </c>
      <c r="K60" s="118">
        <v>0.67504051863857373</v>
      </c>
      <c r="L60" s="118">
        <v>0.87732493516117083</v>
      </c>
      <c r="M60" s="119">
        <v>5.1134492223238794</v>
      </c>
      <c r="N60" s="118">
        <v>0.8369932432432432</v>
      </c>
      <c r="O60" s="118">
        <v>0.80208333333333337</v>
      </c>
      <c r="P60" s="118">
        <v>0.72825024437927666</v>
      </c>
      <c r="Q60" s="118">
        <v>0.95081967213114749</v>
      </c>
      <c r="R60" s="118">
        <v>0.91674828599412339</v>
      </c>
      <c r="S60" s="118">
        <v>0.43478260869565216</v>
      </c>
    </row>
    <row r="61" spans="1:19" x14ac:dyDescent="0.2">
      <c r="A61" s="117" t="s">
        <v>208</v>
      </c>
      <c r="B61" s="118">
        <v>0.78284671532846717</v>
      </c>
      <c r="C61" s="118">
        <v>0.62922465208747513</v>
      </c>
      <c r="D61" s="118">
        <v>0.60508308895405671</v>
      </c>
      <c r="E61" s="118">
        <v>0.7104329311568488</v>
      </c>
      <c r="F61" s="118">
        <v>0.61482461945731304</v>
      </c>
      <c r="G61" s="118">
        <v>0.46225535880708296</v>
      </c>
      <c r="H61" s="118">
        <v>0.34497816593886466</v>
      </c>
      <c r="I61" s="118">
        <v>0.43289745354439091</v>
      </c>
      <c r="J61" s="118">
        <v>0.91943127962085303</v>
      </c>
      <c r="K61" s="118">
        <v>0.68161434977578472</v>
      </c>
      <c r="L61" s="118">
        <v>0.78456082924168036</v>
      </c>
      <c r="M61" s="119">
        <v>4.5288383428107233</v>
      </c>
      <c r="N61" s="118">
        <v>0.87111622554660528</v>
      </c>
      <c r="O61" s="118">
        <v>0.76941457586618878</v>
      </c>
      <c r="P61" s="118">
        <v>0.73009950248756217</v>
      </c>
      <c r="Q61" s="118">
        <v>0.94366197183098588</v>
      </c>
      <c r="R61" s="118">
        <v>0.90759493670886071</v>
      </c>
      <c r="S61" s="118">
        <v>0.57894736842105265</v>
      </c>
    </row>
    <row r="62" spans="1:19" x14ac:dyDescent="0.2">
      <c r="A62" s="117" t="s">
        <v>224</v>
      </c>
      <c r="B62" s="118">
        <v>0.69863013698630139</v>
      </c>
      <c r="C62" s="118">
        <v>0.7675941080196399</v>
      </c>
      <c r="D62" s="118">
        <v>0.53476821192052981</v>
      </c>
      <c r="E62" s="118">
        <v>0.72865275142314989</v>
      </c>
      <c r="F62" s="118">
        <v>0.65566037735849059</v>
      </c>
      <c r="G62" s="118">
        <v>0.52374301675977653</v>
      </c>
      <c r="H62" s="118">
        <v>0.4847890088321884</v>
      </c>
      <c r="I62" s="118">
        <v>0.46956521739130436</v>
      </c>
      <c r="J62" s="118">
        <v>0.94978165938864634</v>
      </c>
      <c r="K62" s="118">
        <v>0.73665480427046259</v>
      </c>
      <c r="L62" s="118">
        <v>0.7343499197431782</v>
      </c>
      <c r="M62" s="119">
        <v>4.570281124497992</v>
      </c>
      <c r="N62" s="118">
        <v>0.91814946619217086</v>
      </c>
      <c r="O62" s="118">
        <v>0.87432432432432428</v>
      </c>
      <c r="P62" s="118">
        <v>0.72638888888888886</v>
      </c>
      <c r="Q62" s="118">
        <v>0.971830985915493</v>
      </c>
      <c r="R62" s="118">
        <v>0.93593314763231195</v>
      </c>
      <c r="S62" s="118">
        <v>0.8</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v>0.73722627737226276</v>
      </c>
      <c r="C65" s="80">
        <v>0.79026217228464424</v>
      </c>
      <c r="D65" s="80">
        <v>0.63694267515923564</v>
      </c>
      <c r="E65" s="80">
        <v>0.65506329113924056</v>
      </c>
      <c r="F65" s="80">
        <v>0.63352272727272729</v>
      </c>
      <c r="G65" s="80">
        <v>0.41992882562277578</v>
      </c>
      <c r="H65" s="80">
        <v>0.4720812182741117</v>
      </c>
      <c r="I65" s="80">
        <v>0.54672897196261683</v>
      </c>
      <c r="J65" s="80">
        <v>0.89099526066350709</v>
      </c>
      <c r="K65" s="80">
        <v>0.80487804878048785</v>
      </c>
      <c r="L65" s="80">
        <v>0.91542056074766354</v>
      </c>
      <c r="M65" s="81">
        <v>5.02416918429003</v>
      </c>
      <c r="N65" s="80">
        <v>0.88936170212765953</v>
      </c>
      <c r="O65" s="80">
        <v>0.94186046511627908</v>
      </c>
      <c r="P65" s="80">
        <v>0.57599999999999996</v>
      </c>
      <c r="Q65" s="80">
        <v>1</v>
      </c>
      <c r="R65" s="80">
        <v>0.92828685258964139</v>
      </c>
      <c r="S65" s="80">
        <v>0.63636363636363635</v>
      </c>
    </row>
    <row r="66" spans="1:19" x14ac:dyDescent="0.2">
      <c r="A66" s="101" t="s">
        <v>5</v>
      </c>
      <c r="B66" s="102">
        <v>0.82608695652173914</v>
      </c>
      <c r="C66" s="102">
        <v>0.61904761904761907</v>
      </c>
      <c r="D66" s="102">
        <v>0.61904761904761907</v>
      </c>
      <c r="E66" s="102">
        <v>0.84615384615384615</v>
      </c>
      <c r="F66" s="102">
        <v>0.76923076923076927</v>
      </c>
      <c r="G66" s="102">
        <v>0.625</v>
      </c>
      <c r="H66" s="102">
        <v>0.48571428571428571</v>
      </c>
      <c r="I66" s="102">
        <v>0.35714285714285715</v>
      </c>
      <c r="J66" s="102">
        <v>1</v>
      </c>
      <c r="K66" s="102" t="s">
        <v>320</v>
      </c>
      <c r="L66" s="102">
        <v>0.89111111111111108</v>
      </c>
      <c r="M66" s="103">
        <v>6.7608695652173916</v>
      </c>
      <c r="N66" s="102">
        <v>0.84615384615384615</v>
      </c>
      <c r="O66" s="102">
        <v>0.75</v>
      </c>
      <c r="P66" s="102">
        <v>0.6</v>
      </c>
      <c r="Q66" s="102">
        <v>0.66666666666666663</v>
      </c>
      <c r="R66" s="102">
        <v>0.9375</v>
      </c>
      <c r="S66" s="102">
        <v>0</v>
      </c>
    </row>
    <row r="67" spans="1:19" x14ac:dyDescent="0.2">
      <c r="A67" s="95" t="s">
        <v>6</v>
      </c>
      <c r="B67" s="80">
        <v>0.77419354838709675</v>
      </c>
      <c r="C67" s="80">
        <v>0.84444444444444444</v>
      </c>
      <c r="D67" s="80">
        <v>0.4891304347826087</v>
      </c>
      <c r="E67" s="80">
        <v>0.72067039106145248</v>
      </c>
      <c r="F67" s="80">
        <v>0.6983240223463687</v>
      </c>
      <c r="G67" s="80">
        <v>0.5304347826086957</v>
      </c>
      <c r="H67" s="80">
        <v>0.55483870967741933</v>
      </c>
      <c r="I67" s="80">
        <v>0.39007092198581561</v>
      </c>
      <c r="J67" s="80">
        <v>0.94736842105263153</v>
      </c>
      <c r="K67" s="80">
        <v>0.8902439024390244</v>
      </c>
      <c r="L67" s="80">
        <v>0.88452380952380949</v>
      </c>
      <c r="M67" s="81">
        <v>6.1761006289308176</v>
      </c>
      <c r="N67" s="80">
        <v>0.97727272727272729</v>
      </c>
      <c r="O67" s="80">
        <v>0.92660550458715596</v>
      </c>
      <c r="P67" s="80">
        <v>0.60576923076923073</v>
      </c>
      <c r="Q67" s="80">
        <v>1</v>
      </c>
      <c r="R67" s="80">
        <v>0.92380952380952386</v>
      </c>
      <c r="S67" s="80">
        <v>0.8</v>
      </c>
    </row>
    <row r="68" spans="1:19" x14ac:dyDescent="0.2">
      <c r="A68" s="101" t="s">
        <v>7</v>
      </c>
      <c r="B68" s="102">
        <v>0.76851851851851849</v>
      </c>
      <c r="C68" s="102">
        <v>0.62857142857142856</v>
      </c>
      <c r="D68" s="102">
        <v>0.64210526315789473</v>
      </c>
      <c r="E68" s="102">
        <v>0.76315789473684215</v>
      </c>
      <c r="F68" s="102">
        <v>0.60784313725490191</v>
      </c>
      <c r="G68" s="102">
        <v>0.5</v>
      </c>
      <c r="H68" s="102">
        <v>0.4088050314465409</v>
      </c>
      <c r="I68" s="102">
        <v>0.28082191780821919</v>
      </c>
      <c r="J68" s="102">
        <v>0.83333333333333337</v>
      </c>
      <c r="K68" s="102">
        <v>0.77777777777777779</v>
      </c>
      <c r="L68" s="102">
        <v>0.84247311827956994</v>
      </c>
      <c r="M68" s="103">
        <v>4.8633540372670812</v>
      </c>
      <c r="N68" s="102">
        <v>0.91752577319587625</v>
      </c>
      <c r="O68" s="102">
        <v>0.75362318840579712</v>
      </c>
      <c r="P68" s="102">
        <v>0.55223880597014929</v>
      </c>
      <c r="Q68" s="102">
        <v>0.66666666666666663</v>
      </c>
      <c r="R68" s="102">
        <v>0.98039215686274506</v>
      </c>
      <c r="S68" s="102">
        <v>0</v>
      </c>
    </row>
    <row r="69" spans="1:19" x14ac:dyDescent="0.2">
      <c r="A69" s="95" t="s">
        <v>8</v>
      </c>
      <c r="B69" s="80">
        <v>0.6744471744471745</v>
      </c>
      <c r="C69" s="80">
        <v>0.64395886889460152</v>
      </c>
      <c r="D69" s="80">
        <v>0.5824915824915825</v>
      </c>
      <c r="E69" s="80">
        <v>0.67988394584139267</v>
      </c>
      <c r="F69" s="80">
        <v>0.60693641618497107</v>
      </c>
      <c r="G69" s="80">
        <v>0.44642857142857145</v>
      </c>
      <c r="H69" s="80">
        <v>0.35256410256410259</v>
      </c>
      <c r="I69" s="80">
        <v>0.37298215802888701</v>
      </c>
      <c r="J69" s="80">
        <v>0.94799999999999995</v>
      </c>
      <c r="K69" s="80">
        <v>0.79904306220095689</v>
      </c>
      <c r="L69" s="80">
        <v>0.91036846615252787</v>
      </c>
      <c r="M69" s="81">
        <v>5.3492822966507179</v>
      </c>
      <c r="N69" s="80">
        <v>0.90795631825273015</v>
      </c>
      <c r="O69" s="80">
        <v>0.81749049429657794</v>
      </c>
      <c r="P69" s="80">
        <v>0.66622691292875991</v>
      </c>
      <c r="Q69" s="80">
        <v>1</v>
      </c>
      <c r="R69" s="80">
        <v>0.94668400520156049</v>
      </c>
      <c r="S69" s="80">
        <v>0.42857142857142855</v>
      </c>
    </row>
    <row r="70" spans="1:19" x14ac:dyDescent="0.2">
      <c r="A70" s="101" t="s">
        <v>9</v>
      </c>
      <c r="B70" s="102">
        <v>0.57999999999999996</v>
      </c>
      <c r="C70" s="102">
        <v>0.72916666666666663</v>
      </c>
      <c r="D70" s="102">
        <v>0.5957446808510638</v>
      </c>
      <c r="E70" s="102">
        <v>0.6785714285714286</v>
      </c>
      <c r="F70" s="102">
        <v>0.63157894736842102</v>
      </c>
      <c r="G70" s="102">
        <v>0.48936170212765956</v>
      </c>
      <c r="H70" s="102">
        <v>0.45205479452054792</v>
      </c>
      <c r="I70" s="102">
        <v>0.6029411764705882</v>
      </c>
      <c r="J70" s="102">
        <v>0.8571428571428571</v>
      </c>
      <c r="K70" s="102">
        <v>0.82352941176470584</v>
      </c>
      <c r="L70" s="102">
        <v>0.83142857142857141</v>
      </c>
      <c r="M70" s="103">
        <v>5.1012658227848098</v>
      </c>
      <c r="N70" s="102">
        <v>0.94871794871794868</v>
      </c>
      <c r="O70" s="102">
        <v>0.88372093023255816</v>
      </c>
      <c r="P70" s="102">
        <v>0.7142857142857143</v>
      </c>
      <c r="Q70" s="102">
        <v>1</v>
      </c>
      <c r="R70" s="102">
        <v>0.97619047619047616</v>
      </c>
      <c r="S70" s="102">
        <v>1</v>
      </c>
    </row>
    <row r="71" spans="1:19" x14ac:dyDescent="0.2">
      <c r="A71" s="95" t="s">
        <v>10</v>
      </c>
      <c r="B71" s="80">
        <v>0.87692307692307692</v>
      </c>
      <c r="C71" s="80">
        <v>0.44</v>
      </c>
      <c r="D71" s="80">
        <v>0.55072463768115942</v>
      </c>
      <c r="E71" s="80">
        <v>0.65</v>
      </c>
      <c r="F71" s="80">
        <v>0.625</v>
      </c>
      <c r="G71" s="80">
        <v>0.4</v>
      </c>
      <c r="H71" s="80">
        <v>0.44047619047619047</v>
      </c>
      <c r="I71" s="80">
        <v>0.51764705882352946</v>
      </c>
      <c r="J71" s="80">
        <v>0.95454545454545459</v>
      </c>
      <c r="K71" s="80">
        <v>0.9375</v>
      </c>
      <c r="L71" s="80">
        <v>0.9905263157894737</v>
      </c>
      <c r="M71" s="81">
        <v>4.84375</v>
      </c>
      <c r="N71" s="80">
        <v>0.81818181818181823</v>
      </c>
      <c r="O71" s="80">
        <v>0.72881355932203384</v>
      </c>
      <c r="P71" s="80">
        <v>0.62068965517241381</v>
      </c>
      <c r="Q71" s="80">
        <v>0.5</v>
      </c>
      <c r="R71" s="80">
        <v>0.94915254237288138</v>
      </c>
      <c r="S71" s="80">
        <v>0</v>
      </c>
    </row>
    <row r="72" spans="1:19" x14ac:dyDescent="0.2">
      <c r="A72" s="101" t="s">
        <v>11</v>
      </c>
      <c r="B72" s="102">
        <v>0.2857142857142857</v>
      </c>
      <c r="C72" s="102">
        <v>0.83333333333333337</v>
      </c>
      <c r="D72" s="102">
        <v>0.66666666666666663</v>
      </c>
      <c r="E72" s="102">
        <v>0.63636363636363635</v>
      </c>
      <c r="F72" s="102">
        <v>0.51515151515151514</v>
      </c>
      <c r="G72" s="102">
        <v>0.6</v>
      </c>
      <c r="H72" s="102">
        <v>0.35294117647058826</v>
      </c>
      <c r="I72" s="102">
        <v>0.45</v>
      </c>
      <c r="J72" s="102">
        <v>1</v>
      </c>
      <c r="K72" s="102" t="s">
        <v>320</v>
      </c>
      <c r="L72" s="102">
        <v>1</v>
      </c>
      <c r="M72" s="103">
        <v>5.9333333333333336</v>
      </c>
      <c r="N72" s="102" t="s">
        <v>320</v>
      </c>
      <c r="O72" s="102">
        <v>0.9</v>
      </c>
      <c r="P72" s="102">
        <v>0.7</v>
      </c>
      <c r="Q72" s="102">
        <v>1</v>
      </c>
      <c r="R72" s="102">
        <v>1</v>
      </c>
      <c r="S72" s="102" t="s">
        <v>320</v>
      </c>
    </row>
    <row r="73" spans="1:19" x14ac:dyDescent="0.2">
      <c r="A73" s="95" t="s">
        <v>30</v>
      </c>
      <c r="B73" s="80">
        <v>0.875</v>
      </c>
      <c r="C73" s="80">
        <v>0.80645161290322576</v>
      </c>
      <c r="D73" s="80">
        <v>0.6333333333333333</v>
      </c>
      <c r="E73" s="80">
        <v>0.63461538461538458</v>
      </c>
      <c r="F73" s="80">
        <v>0.67307692307692313</v>
      </c>
      <c r="G73" s="80">
        <v>0.5</v>
      </c>
      <c r="H73" s="80">
        <v>0.4838709677419355</v>
      </c>
      <c r="I73" s="80">
        <v>0.45454545454545453</v>
      </c>
      <c r="J73" s="80">
        <v>0.84</v>
      </c>
      <c r="K73" s="80">
        <v>0.82758620689655171</v>
      </c>
      <c r="L73" s="80">
        <v>0.8172413793103448</v>
      </c>
      <c r="M73" s="81">
        <v>5.9736842105263159</v>
      </c>
      <c r="N73" s="80">
        <v>0.88888888888888884</v>
      </c>
      <c r="O73" s="80">
        <v>0.7441860465116279</v>
      </c>
      <c r="P73" s="80">
        <v>0.5714285714285714</v>
      </c>
      <c r="Q73" s="80">
        <v>1</v>
      </c>
      <c r="R73" s="80">
        <v>0.93023255813953487</v>
      </c>
      <c r="S73" s="80">
        <v>0.5</v>
      </c>
    </row>
    <row r="74" spans="1:19" x14ac:dyDescent="0.2">
      <c r="A74" s="101" t="s">
        <v>13</v>
      </c>
      <c r="B74" s="102">
        <v>0.75</v>
      </c>
      <c r="C74" s="102">
        <v>0.66666666666666663</v>
      </c>
      <c r="D74" s="102">
        <v>0.66666666666666663</v>
      </c>
      <c r="E74" s="102">
        <v>0.75</v>
      </c>
      <c r="F74" s="102">
        <v>0.6</v>
      </c>
      <c r="G74" s="102">
        <v>0.5714285714285714</v>
      </c>
      <c r="H74" s="102">
        <v>0.47058823529411764</v>
      </c>
      <c r="I74" s="102">
        <v>0.6428571428571429</v>
      </c>
      <c r="J74" s="102">
        <v>1</v>
      </c>
      <c r="K74" s="102" t="s">
        <v>320</v>
      </c>
      <c r="L74" s="102" t="s">
        <v>313</v>
      </c>
      <c r="M74" s="103" t="s">
        <v>320</v>
      </c>
      <c r="N74" s="102">
        <v>0.92307692307692313</v>
      </c>
      <c r="O74" s="102">
        <v>0.8571428571428571</v>
      </c>
      <c r="P74" s="102">
        <v>0.5714285714285714</v>
      </c>
      <c r="Q74" s="102">
        <v>1</v>
      </c>
      <c r="R74" s="102">
        <v>0.9285714285714286</v>
      </c>
      <c r="S74" s="102">
        <v>0</v>
      </c>
    </row>
    <row r="75" spans="1:19" x14ac:dyDescent="0.2">
      <c r="A75" s="95" t="s">
        <v>14</v>
      </c>
      <c r="B75" s="80">
        <v>0.72</v>
      </c>
      <c r="C75" s="80">
        <v>0.68</v>
      </c>
      <c r="D75" s="80">
        <v>0.55000000000000004</v>
      </c>
      <c r="E75" s="80">
        <v>0.78260869565217395</v>
      </c>
      <c r="F75" s="80">
        <v>0.76</v>
      </c>
      <c r="G75" s="80">
        <v>0.76190476190476186</v>
      </c>
      <c r="H75" s="80">
        <v>0.47058823529411764</v>
      </c>
      <c r="I75" s="80">
        <v>0.29166666666666669</v>
      </c>
      <c r="J75" s="80">
        <v>0.88235294117647056</v>
      </c>
      <c r="K75" s="80" t="s">
        <v>320</v>
      </c>
      <c r="L75" s="80" t="s">
        <v>313</v>
      </c>
      <c r="M75" s="81">
        <v>5.8695652173913047</v>
      </c>
      <c r="N75" s="80">
        <v>0</v>
      </c>
      <c r="O75" s="80">
        <v>0.14285714285714285</v>
      </c>
      <c r="P75" s="80">
        <v>0.76190476190476186</v>
      </c>
      <c r="Q75" s="80">
        <v>0.66666666666666663</v>
      </c>
      <c r="R75" s="80">
        <v>0.8571428571428571</v>
      </c>
      <c r="S75" s="80">
        <v>0.66666666666666663</v>
      </c>
    </row>
    <row r="76" spans="1:19" x14ac:dyDescent="0.2">
      <c r="A76" s="101" t="s">
        <v>15</v>
      </c>
      <c r="B76" s="102">
        <v>1</v>
      </c>
      <c r="C76" s="102">
        <v>1</v>
      </c>
      <c r="D76" s="102">
        <v>0.55555555555555558</v>
      </c>
      <c r="E76" s="102">
        <v>0.6</v>
      </c>
      <c r="F76" s="102">
        <v>0.6</v>
      </c>
      <c r="G76" s="102">
        <v>0.4</v>
      </c>
      <c r="H76" s="102">
        <v>0.625</v>
      </c>
      <c r="I76" s="102">
        <v>0.6</v>
      </c>
      <c r="J76" s="102">
        <v>0.66666666666666663</v>
      </c>
      <c r="K76" s="102" t="s">
        <v>320</v>
      </c>
      <c r="L76" s="102">
        <v>0.86</v>
      </c>
      <c r="M76" s="103">
        <v>4.8571428571428568</v>
      </c>
      <c r="N76" s="102" t="s">
        <v>320</v>
      </c>
      <c r="O76" s="102">
        <v>1</v>
      </c>
      <c r="P76" s="102">
        <v>0.14285714285714285</v>
      </c>
      <c r="Q76" s="102">
        <v>1</v>
      </c>
      <c r="R76" s="102">
        <v>0.8571428571428571</v>
      </c>
      <c r="S76" s="102">
        <v>0</v>
      </c>
    </row>
    <row r="77" spans="1:19" x14ac:dyDescent="0.2">
      <c r="A77" s="95" t="s">
        <v>16</v>
      </c>
      <c r="B77" s="80">
        <v>0.59183673469387754</v>
      </c>
      <c r="C77" s="80">
        <v>0.81632653061224492</v>
      </c>
      <c r="D77" s="80">
        <v>0.61111111111111116</v>
      </c>
      <c r="E77" s="80">
        <v>0.78181818181818186</v>
      </c>
      <c r="F77" s="80">
        <v>0.76363636363636367</v>
      </c>
      <c r="G77" s="80">
        <v>0.58490566037735847</v>
      </c>
      <c r="H77" s="80">
        <v>0.57746478873239437</v>
      </c>
      <c r="I77" s="80">
        <v>0.65753424657534243</v>
      </c>
      <c r="J77" s="80">
        <v>1</v>
      </c>
      <c r="K77" s="80">
        <v>1</v>
      </c>
      <c r="L77" s="80">
        <v>0.73815789473684212</v>
      </c>
      <c r="M77" s="81">
        <v>4.3636363636363633</v>
      </c>
      <c r="N77" s="80">
        <v>0.967741935483871</v>
      </c>
      <c r="O77" s="80">
        <v>0.73170731707317072</v>
      </c>
      <c r="P77" s="80">
        <v>0.71794871794871795</v>
      </c>
      <c r="Q77" s="80">
        <v>1</v>
      </c>
      <c r="R77" s="80">
        <v>0.97435897435897434</v>
      </c>
      <c r="S77" s="80">
        <v>0</v>
      </c>
    </row>
    <row r="78" spans="1:19" x14ac:dyDescent="0.2">
      <c r="A78" s="101" t="s">
        <v>17</v>
      </c>
      <c r="B78" s="102">
        <v>0.91666666666666663</v>
      </c>
      <c r="C78" s="102">
        <v>0.81818181818181823</v>
      </c>
      <c r="D78" s="102">
        <v>0.55555555555555558</v>
      </c>
      <c r="E78" s="102">
        <v>0.66666666666666663</v>
      </c>
      <c r="F78" s="102">
        <v>0</v>
      </c>
      <c r="G78" s="102">
        <v>0.63636363636363635</v>
      </c>
      <c r="H78" s="102">
        <v>0.35714285714285715</v>
      </c>
      <c r="I78" s="102">
        <v>0.53846153846153844</v>
      </c>
      <c r="J78" s="102">
        <v>1</v>
      </c>
      <c r="K78" s="102" t="s">
        <v>320</v>
      </c>
      <c r="L78" s="102" t="s">
        <v>313</v>
      </c>
      <c r="M78" s="103" t="s">
        <v>320</v>
      </c>
      <c r="N78" s="102" t="s">
        <v>320</v>
      </c>
      <c r="O78" s="102">
        <v>0.8571428571428571</v>
      </c>
      <c r="P78" s="102">
        <v>0.7142857142857143</v>
      </c>
      <c r="Q78" s="102">
        <v>0</v>
      </c>
      <c r="R78" s="102">
        <v>1</v>
      </c>
      <c r="S78" s="102" t="s">
        <v>320</v>
      </c>
    </row>
    <row r="79" spans="1:19" x14ac:dyDescent="0.2">
      <c r="A79" s="95" t="s">
        <v>18</v>
      </c>
      <c r="B79" s="80">
        <v>0.53846153846153844</v>
      </c>
      <c r="C79" s="80">
        <v>0.25</v>
      </c>
      <c r="D79" s="80">
        <v>0.66666666666666663</v>
      </c>
      <c r="E79" s="80">
        <v>0.69230769230769229</v>
      </c>
      <c r="F79" s="80">
        <v>0.61538461538461542</v>
      </c>
      <c r="G79" s="80">
        <v>0.27777777777777779</v>
      </c>
      <c r="H79" s="80">
        <v>0.3</v>
      </c>
      <c r="I79" s="80">
        <v>0.3</v>
      </c>
      <c r="J79" s="80">
        <v>1</v>
      </c>
      <c r="K79" s="80" t="s">
        <v>320</v>
      </c>
      <c r="L79" s="80">
        <v>1</v>
      </c>
      <c r="M79" s="81">
        <v>5.0625</v>
      </c>
      <c r="N79" s="80" t="s">
        <v>320</v>
      </c>
      <c r="O79" s="80">
        <v>0.83333333333333337</v>
      </c>
      <c r="P79" s="80">
        <v>0.5</v>
      </c>
      <c r="Q79" s="80">
        <v>1</v>
      </c>
      <c r="R79" s="80">
        <v>0.83333333333333337</v>
      </c>
      <c r="S79" s="80">
        <v>0</v>
      </c>
    </row>
    <row r="80" spans="1:19" x14ac:dyDescent="0.2">
      <c r="A80" s="101" t="s">
        <v>19</v>
      </c>
      <c r="B80" s="102">
        <v>0.54545454545454541</v>
      </c>
      <c r="C80" s="102">
        <v>0.70270270270270274</v>
      </c>
      <c r="D80" s="102">
        <v>0.68333333333333335</v>
      </c>
      <c r="E80" s="102">
        <v>0.73831775700934577</v>
      </c>
      <c r="F80" s="102">
        <v>0.71296296296296291</v>
      </c>
      <c r="G80" s="102">
        <v>0.65789473684210531</v>
      </c>
      <c r="H80" s="102">
        <v>0.5446428571428571</v>
      </c>
      <c r="I80" s="102">
        <v>0.39784946236559138</v>
      </c>
      <c r="J80" s="102">
        <v>0.94</v>
      </c>
      <c r="K80" s="102">
        <v>0.77464788732394363</v>
      </c>
      <c r="L80" s="102">
        <v>0.48067226890756304</v>
      </c>
      <c r="M80" s="103">
        <v>5.5866666666666669</v>
      </c>
      <c r="N80" s="102">
        <v>0.87301587301587302</v>
      </c>
      <c r="O80" s="102">
        <v>0.83783783783783783</v>
      </c>
      <c r="P80" s="102">
        <v>0.58333333333333337</v>
      </c>
      <c r="Q80" s="102">
        <v>1</v>
      </c>
      <c r="R80" s="102">
        <v>0.91891891891891897</v>
      </c>
      <c r="S80" s="102">
        <v>0.5</v>
      </c>
    </row>
    <row r="81" spans="1:19" x14ac:dyDescent="0.2">
      <c r="A81" s="95" t="s">
        <v>20</v>
      </c>
      <c r="B81" s="80">
        <v>0.8571428571428571</v>
      </c>
      <c r="C81" s="80">
        <v>0.8571428571428571</v>
      </c>
      <c r="D81" s="80">
        <v>0.75</v>
      </c>
      <c r="E81" s="80">
        <v>0.66666666666666663</v>
      </c>
      <c r="F81" s="80">
        <v>0.66666666666666663</v>
      </c>
      <c r="G81" s="80">
        <v>0.33333333333333331</v>
      </c>
      <c r="H81" s="80">
        <v>0.66666666666666663</v>
      </c>
      <c r="I81" s="80">
        <v>0.33333333333333331</v>
      </c>
      <c r="J81" s="80">
        <v>1</v>
      </c>
      <c r="K81" s="80" t="s">
        <v>320</v>
      </c>
      <c r="L81" s="80">
        <v>0.70526315789473681</v>
      </c>
      <c r="M81" s="81">
        <v>3</v>
      </c>
      <c r="N81" s="80" t="s">
        <v>320</v>
      </c>
      <c r="O81" s="80">
        <v>1</v>
      </c>
      <c r="P81" s="80">
        <v>0.66666666666666663</v>
      </c>
      <c r="Q81" s="80">
        <v>1</v>
      </c>
      <c r="R81" s="80">
        <v>1</v>
      </c>
      <c r="S81" s="80" t="s">
        <v>320</v>
      </c>
    </row>
    <row r="82" spans="1:19" x14ac:dyDescent="0.2">
      <c r="A82" s="101" t="s">
        <v>21</v>
      </c>
      <c r="B82" s="102">
        <v>0.7</v>
      </c>
      <c r="C82" s="102">
        <v>0.796875</v>
      </c>
      <c r="D82" s="102">
        <v>0.58914728682170547</v>
      </c>
      <c r="E82" s="102">
        <v>0.72957746478873242</v>
      </c>
      <c r="F82" s="102">
        <v>0.65984654731457804</v>
      </c>
      <c r="G82" s="102">
        <v>0.47986577181208051</v>
      </c>
      <c r="H82" s="102">
        <v>0.49278846153846156</v>
      </c>
      <c r="I82" s="102">
        <v>0.38260869565217392</v>
      </c>
      <c r="J82" s="102">
        <v>0.93627450980392157</v>
      </c>
      <c r="K82" s="102">
        <v>0.89230769230769236</v>
      </c>
      <c r="L82" s="102">
        <v>0.96134663341645887</v>
      </c>
      <c r="M82" s="103">
        <v>4.6286644951140063</v>
      </c>
      <c r="N82" s="102">
        <v>0.88</v>
      </c>
      <c r="O82" s="102">
        <v>0.82399999999999995</v>
      </c>
      <c r="P82" s="102">
        <v>0.61087866108786615</v>
      </c>
      <c r="Q82" s="102">
        <v>1</v>
      </c>
      <c r="R82" s="102">
        <v>0.95833333333333337</v>
      </c>
      <c r="S82" s="102">
        <v>0.875</v>
      </c>
    </row>
    <row r="83" spans="1:19" x14ac:dyDescent="0.2">
      <c r="A83" s="95" t="s">
        <v>22</v>
      </c>
      <c r="B83" s="80">
        <v>1</v>
      </c>
      <c r="C83" s="80">
        <v>1</v>
      </c>
      <c r="D83" s="80">
        <v>0.8</v>
      </c>
      <c r="E83" s="80">
        <v>1</v>
      </c>
      <c r="F83" s="80">
        <v>1</v>
      </c>
      <c r="G83" s="80">
        <v>0.2</v>
      </c>
      <c r="H83" s="80">
        <v>0.8</v>
      </c>
      <c r="I83" s="80">
        <v>0.25</v>
      </c>
      <c r="J83" s="80">
        <v>1</v>
      </c>
      <c r="K83" s="80" t="s">
        <v>320</v>
      </c>
      <c r="L83" s="80">
        <v>0.64</v>
      </c>
      <c r="M83" s="81">
        <v>6</v>
      </c>
      <c r="N83" s="80" t="s">
        <v>320</v>
      </c>
      <c r="O83" s="80">
        <v>0.5</v>
      </c>
      <c r="P83" s="80">
        <v>0.5</v>
      </c>
      <c r="Q83" s="80" t="s">
        <v>320</v>
      </c>
      <c r="R83" s="80">
        <v>1</v>
      </c>
      <c r="S83" s="80" t="s">
        <v>320</v>
      </c>
    </row>
    <row r="84" spans="1:19" x14ac:dyDescent="0.2">
      <c r="A84" s="101" t="s">
        <v>23</v>
      </c>
      <c r="B84" s="102">
        <v>0.89473684210526316</v>
      </c>
      <c r="C84" s="102">
        <v>0.6470588235294118</v>
      </c>
      <c r="D84" s="102">
        <v>0.4375</v>
      </c>
      <c r="E84" s="102">
        <v>0.7142857142857143</v>
      </c>
      <c r="F84" s="102">
        <v>0.4375</v>
      </c>
      <c r="G84" s="102">
        <v>0.52631578947368418</v>
      </c>
      <c r="H84" s="102">
        <v>0.33333333333333331</v>
      </c>
      <c r="I84" s="102">
        <v>0.27777777777777779</v>
      </c>
      <c r="J84" s="102">
        <v>1</v>
      </c>
      <c r="K84" s="102" t="s">
        <v>320</v>
      </c>
      <c r="L84" s="102">
        <v>1</v>
      </c>
      <c r="M84" s="103">
        <v>6.8</v>
      </c>
      <c r="N84" s="102">
        <v>0.88235294117647056</v>
      </c>
      <c r="O84" s="102">
        <v>0.94444444444444442</v>
      </c>
      <c r="P84" s="102">
        <v>0.72222222222222221</v>
      </c>
      <c r="Q84" s="102">
        <v>1</v>
      </c>
      <c r="R84" s="102">
        <v>0.94117647058823528</v>
      </c>
      <c r="S84" s="102">
        <v>0</v>
      </c>
    </row>
    <row r="85" spans="1:19" x14ac:dyDescent="0.2">
      <c r="A85" s="104" t="s">
        <v>24</v>
      </c>
      <c r="B85" s="105">
        <v>0.70358974358974358</v>
      </c>
      <c r="C85" s="105">
        <v>0.7030497592295345</v>
      </c>
      <c r="D85" s="105">
        <v>0.59746251441753173</v>
      </c>
      <c r="E85" s="105">
        <v>0.6981503345139709</v>
      </c>
      <c r="F85" s="105">
        <v>0.63601823708206684</v>
      </c>
      <c r="G85" s="105">
        <v>0.47420634920634919</v>
      </c>
      <c r="H85" s="105">
        <v>0.42755585646580907</v>
      </c>
      <c r="I85" s="105">
        <v>0.41830065359477125</v>
      </c>
      <c r="J85" s="105">
        <v>0.92818945760122229</v>
      </c>
      <c r="K85" s="105">
        <v>0.82596291012838807</v>
      </c>
      <c r="L85" s="105">
        <v>0.88999481596682217</v>
      </c>
      <c r="M85" s="106">
        <v>5.253333333333333</v>
      </c>
      <c r="N85" s="105">
        <v>0.8994413407821229</v>
      </c>
      <c r="O85" s="105">
        <v>0.83018867924528306</v>
      </c>
      <c r="P85" s="105">
        <v>0.63233601841196774</v>
      </c>
      <c r="Q85" s="105">
        <v>0.96153846153846156</v>
      </c>
      <c r="R85" s="105">
        <v>0.94422081656124213</v>
      </c>
      <c r="S85" s="105">
        <v>0.50666666666666671</v>
      </c>
    </row>
    <row r="86" spans="1:19" x14ac:dyDescent="0.2">
      <c r="A86" s="117" t="s">
        <v>206</v>
      </c>
      <c r="B86" s="118">
        <v>0.69264384559359071</v>
      </c>
      <c r="C86" s="118">
        <v>0.7036199095022625</v>
      </c>
      <c r="D86" s="118">
        <v>0.59780775716694767</v>
      </c>
      <c r="E86" s="118">
        <v>0.68692129629629628</v>
      </c>
      <c r="F86" s="118">
        <v>0.62569213732004425</v>
      </c>
      <c r="G86" s="118">
        <v>0.45303468208092484</v>
      </c>
      <c r="H86" s="118">
        <v>0.40487571701720843</v>
      </c>
      <c r="I86" s="118">
        <v>0.41134751773049644</v>
      </c>
      <c r="J86" s="118">
        <v>0.93133047210300424</v>
      </c>
      <c r="K86" s="118">
        <v>0.81791626095423564</v>
      </c>
      <c r="L86" s="118">
        <v>0.92169338677354706</v>
      </c>
      <c r="M86" s="119">
        <v>5.1635404454865181</v>
      </c>
      <c r="N86" s="118">
        <v>0.89018901890189017</v>
      </c>
      <c r="O86" s="118">
        <v>0.83232169954476476</v>
      </c>
      <c r="P86" s="118">
        <v>0.63958990536277605</v>
      </c>
      <c r="Q86" s="118">
        <v>0.99561403508771928</v>
      </c>
      <c r="R86" s="118">
        <v>0.94379391100702581</v>
      </c>
      <c r="S86" s="118">
        <v>0.54385964912280704</v>
      </c>
    </row>
    <row r="87" spans="1:19" x14ac:dyDescent="0.2">
      <c r="A87" s="117" t="s">
        <v>207</v>
      </c>
      <c r="B87" s="118">
        <v>0.61363636363636365</v>
      </c>
      <c r="C87" s="118">
        <v>0.66129032258064513</v>
      </c>
      <c r="D87" s="118">
        <v>0.65740740740740744</v>
      </c>
      <c r="E87" s="118">
        <v>0.7384615384615385</v>
      </c>
      <c r="F87" s="118">
        <v>0.67346938775510201</v>
      </c>
      <c r="G87" s="118">
        <v>0.59722222222222221</v>
      </c>
      <c r="H87" s="118">
        <v>0.47979797979797978</v>
      </c>
      <c r="I87" s="118">
        <v>0.40243902439024393</v>
      </c>
      <c r="J87" s="118">
        <v>0.96202531645569622</v>
      </c>
      <c r="K87" s="118">
        <v>0.77464788732394363</v>
      </c>
      <c r="L87" s="118">
        <v>0.67358024691358021</v>
      </c>
      <c r="M87" s="119">
        <v>5.9210526315789478</v>
      </c>
      <c r="N87" s="118">
        <v>0.8651685393258427</v>
      </c>
      <c r="O87" s="118">
        <v>0.82894736842105265</v>
      </c>
      <c r="P87" s="118">
        <v>0.60810810810810811</v>
      </c>
      <c r="Q87" s="118">
        <v>0.83333333333333337</v>
      </c>
      <c r="R87" s="118">
        <v>0.93421052631578949</v>
      </c>
      <c r="S87" s="118">
        <v>0.25</v>
      </c>
    </row>
    <row r="88" spans="1:19" x14ac:dyDescent="0.2">
      <c r="A88" s="117" t="s">
        <v>208</v>
      </c>
      <c r="B88" s="118">
        <v>0.7829181494661922</v>
      </c>
      <c r="C88" s="118">
        <v>0.63953488372093026</v>
      </c>
      <c r="D88" s="118">
        <v>0.6</v>
      </c>
      <c r="E88" s="118">
        <v>0.70308123249299714</v>
      </c>
      <c r="F88" s="118">
        <v>0.61788617886178865</v>
      </c>
      <c r="G88" s="118">
        <v>0.47297297297297297</v>
      </c>
      <c r="H88" s="118">
        <v>0.43382352941176472</v>
      </c>
      <c r="I88" s="118">
        <v>0.41621621621621624</v>
      </c>
      <c r="J88" s="118">
        <v>0.87272727272727268</v>
      </c>
      <c r="K88" s="118">
        <v>0.83333333333333337</v>
      </c>
      <c r="L88" s="118">
        <v>0.87616875712656783</v>
      </c>
      <c r="M88" s="119">
        <v>5.0960591133004929</v>
      </c>
      <c r="N88" s="118">
        <v>0.89669421487603307</v>
      </c>
      <c r="O88" s="118">
        <v>0.78723404255319152</v>
      </c>
      <c r="P88" s="118">
        <v>0.61739130434782608</v>
      </c>
      <c r="Q88" s="118">
        <v>0.76923076923076927</v>
      </c>
      <c r="R88" s="118">
        <v>0.95813953488372094</v>
      </c>
      <c r="S88" s="118">
        <v>0.33333333333333331</v>
      </c>
    </row>
    <row r="89" spans="1:19" x14ac:dyDescent="0.2">
      <c r="A89" s="117" t="s">
        <v>224</v>
      </c>
      <c r="B89" s="118">
        <v>0.73170731707317072</v>
      </c>
      <c r="C89" s="118">
        <v>0.83229813664596275</v>
      </c>
      <c r="D89" s="118">
        <v>0.55428571428571427</v>
      </c>
      <c r="E89" s="118">
        <v>0.73563218390804597</v>
      </c>
      <c r="F89" s="118">
        <v>0.70498084291187735</v>
      </c>
      <c r="G89" s="118">
        <v>0.53645833333333337</v>
      </c>
      <c r="H89" s="118">
        <v>0.5625</v>
      </c>
      <c r="I89" s="118">
        <v>0.48780487804878048</v>
      </c>
      <c r="J89" s="118">
        <v>0.95488721804511278</v>
      </c>
      <c r="K89" s="118">
        <v>0.9196428571428571</v>
      </c>
      <c r="L89" s="118">
        <v>0.83781676413255357</v>
      </c>
      <c r="M89" s="119">
        <v>5.8009478672985786</v>
      </c>
      <c r="N89" s="118">
        <v>0.96969696969696972</v>
      </c>
      <c r="O89" s="118">
        <v>0.87283236994219648</v>
      </c>
      <c r="P89" s="118">
        <v>0.60843373493975905</v>
      </c>
      <c r="Q89" s="118">
        <v>1</v>
      </c>
      <c r="R89" s="118">
        <v>0.93413173652694614</v>
      </c>
      <c r="S89" s="118">
        <v>0.5</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7" t="s">
        <v>182</v>
      </c>
      <c r="B91" s="84"/>
      <c r="C91" s="84"/>
      <c r="D91" s="84"/>
      <c r="E91" s="84"/>
      <c r="F91" s="84"/>
      <c r="G91" s="84"/>
      <c r="H91" s="84"/>
      <c r="I91" s="84"/>
      <c r="J91" s="84"/>
      <c r="K91" s="84"/>
      <c r="L91" s="84"/>
      <c r="M91" s="84"/>
      <c r="N91" s="84"/>
      <c r="O91" s="84"/>
      <c r="P91" s="84"/>
      <c r="Q91" s="84"/>
      <c r="R91" s="84"/>
      <c r="S91" s="84"/>
    </row>
    <row r="92" spans="1:19" x14ac:dyDescent="0.2">
      <c r="A92" s="95" t="s">
        <v>4</v>
      </c>
      <c r="B92" s="80">
        <v>0.74626865671641796</v>
      </c>
      <c r="C92" s="80">
        <v>0.80827886710239649</v>
      </c>
      <c r="D92" s="80">
        <v>0.69444444444444442</v>
      </c>
      <c r="E92" s="80">
        <v>0.71641791044776115</v>
      </c>
      <c r="F92" s="80">
        <v>0.67340590979782267</v>
      </c>
      <c r="G92" s="80">
        <v>0.56702898550724634</v>
      </c>
      <c r="H92" s="80">
        <v>0.5353016688061617</v>
      </c>
      <c r="I92" s="80">
        <v>0.58963585434173671</v>
      </c>
      <c r="J92" s="80">
        <v>0.91913746630727766</v>
      </c>
      <c r="K92" s="80"/>
      <c r="L92" s="80"/>
      <c r="M92" s="81"/>
      <c r="N92" s="80">
        <v>0.87931034482758619</v>
      </c>
      <c r="O92" s="80">
        <v>0.95</v>
      </c>
      <c r="P92" s="80">
        <v>0.67013888888888884</v>
      </c>
      <c r="Q92" s="80">
        <v>1</v>
      </c>
      <c r="R92" s="80">
        <v>0.95138888888888884</v>
      </c>
      <c r="S92" s="80">
        <v>0.625</v>
      </c>
    </row>
    <row r="93" spans="1:19" x14ac:dyDescent="0.2">
      <c r="A93" s="101" t="s">
        <v>5</v>
      </c>
      <c r="B93" s="102">
        <v>0.67692307692307696</v>
      </c>
      <c r="C93" s="102">
        <v>0.68951612903225812</v>
      </c>
      <c r="D93" s="102">
        <v>0.69918699186991873</v>
      </c>
      <c r="E93" s="102">
        <v>0.75635593220338981</v>
      </c>
      <c r="F93" s="102">
        <v>0.65756302521008403</v>
      </c>
      <c r="G93" s="102">
        <v>0.52076677316293929</v>
      </c>
      <c r="H93" s="102">
        <v>0.30323679727427599</v>
      </c>
      <c r="I93" s="102">
        <v>0.44562334217506633</v>
      </c>
      <c r="J93" s="102">
        <v>0.87647058823529411</v>
      </c>
      <c r="K93" s="102"/>
      <c r="L93" s="102"/>
      <c r="M93" s="103"/>
      <c r="N93" s="102">
        <v>0.82222222222222219</v>
      </c>
      <c r="O93" s="102">
        <v>0.81958762886597936</v>
      </c>
      <c r="P93" s="102">
        <v>0.77472527472527475</v>
      </c>
      <c r="Q93" s="102">
        <v>0.7</v>
      </c>
      <c r="R93" s="102">
        <v>0.91803278688524592</v>
      </c>
      <c r="S93" s="102">
        <v>0.44444444444444442</v>
      </c>
    </row>
    <row r="94" spans="1:19" x14ac:dyDescent="0.2">
      <c r="A94" s="95" t="s">
        <v>6</v>
      </c>
      <c r="B94" s="80">
        <v>0.73648648648648651</v>
      </c>
      <c r="C94" s="80">
        <v>0.75912408759124084</v>
      </c>
      <c r="D94" s="80">
        <v>0.453125</v>
      </c>
      <c r="E94" s="80">
        <v>0.62551440329218111</v>
      </c>
      <c r="F94" s="80">
        <v>0.58847736625514402</v>
      </c>
      <c r="G94" s="80">
        <v>0.44210526315789472</v>
      </c>
      <c r="H94" s="80">
        <v>0.52966101694915257</v>
      </c>
      <c r="I94" s="80">
        <v>0.43946188340807174</v>
      </c>
      <c r="J94" s="80">
        <v>0.95192307692307687</v>
      </c>
      <c r="K94" s="80"/>
      <c r="L94" s="80"/>
      <c r="M94" s="81"/>
      <c r="N94" s="80">
        <v>0.93650793650793651</v>
      </c>
      <c r="O94" s="80">
        <v>0.95714285714285718</v>
      </c>
      <c r="P94" s="80">
        <v>0.76960784313725494</v>
      </c>
      <c r="Q94" s="80">
        <v>1</v>
      </c>
      <c r="R94" s="80">
        <v>0.93137254901960786</v>
      </c>
      <c r="S94" s="80">
        <v>0.8</v>
      </c>
    </row>
    <row r="95" spans="1:19" x14ac:dyDescent="0.2">
      <c r="A95" s="101" t="s">
        <v>7</v>
      </c>
      <c r="B95" s="102">
        <v>0.79729729729729726</v>
      </c>
      <c r="C95" s="102">
        <v>0.55555555555555558</v>
      </c>
      <c r="D95" s="102">
        <v>0.63945578231292521</v>
      </c>
      <c r="E95" s="102">
        <v>0.70935960591133007</v>
      </c>
      <c r="F95" s="102">
        <v>0.6029411764705882</v>
      </c>
      <c r="G95" s="102">
        <v>0.44230769230769229</v>
      </c>
      <c r="H95" s="102">
        <v>0.42543859649122806</v>
      </c>
      <c r="I95" s="102">
        <v>0.1895734597156398</v>
      </c>
      <c r="J95" s="102">
        <v>0.875</v>
      </c>
      <c r="K95" s="102"/>
      <c r="L95" s="102"/>
      <c r="M95" s="103"/>
      <c r="N95" s="102">
        <v>0.91428571428571426</v>
      </c>
      <c r="O95" s="102">
        <v>0.79338842975206614</v>
      </c>
      <c r="P95" s="102">
        <v>0.6166666666666667</v>
      </c>
      <c r="Q95" s="102">
        <v>0.76470588235294112</v>
      </c>
      <c r="R95" s="102">
        <v>0.91666666666666663</v>
      </c>
      <c r="S95" s="102">
        <v>0.4</v>
      </c>
    </row>
    <row r="96" spans="1:19" x14ac:dyDescent="0.2">
      <c r="A96" s="95" t="s">
        <v>8</v>
      </c>
      <c r="B96" s="80">
        <v>0.70068027210884354</v>
      </c>
      <c r="C96" s="80">
        <v>0.64406779661016944</v>
      </c>
      <c r="D96" s="80">
        <v>0.62639999999999996</v>
      </c>
      <c r="E96" s="80">
        <v>0.69268558951965065</v>
      </c>
      <c r="F96" s="80">
        <v>0.62832338578404778</v>
      </c>
      <c r="G96" s="80">
        <v>0.45018915510718788</v>
      </c>
      <c r="H96" s="80">
        <v>0.41033434650455924</v>
      </c>
      <c r="I96" s="80">
        <v>0.37259502580947912</v>
      </c>
      <c r="J96" s="80">
        <v>0.95269526952695271</v>
      </c>
      <c r="K96" s="80"/>
      <c r="L96" s="80"/>
      <c r="M96" s="81"/>
      <c r="N96" s="80">
        <v>0.87454764776839566</v>
      </c>
      <c r="O96" s="80">
        <v>0.84132841328413288</v>
      </c>
      <c r="P96" s="80">
        <v>0.7142857142857143</v>
      </c>
      <c r="Q96" s="80">
        <v>1</v>
      </c>
      <c r="R96" s="80">
        <v>0.93910561370123691</v>
      </c>
      <c r="S96" s="80">
        <v>0.39215686274509803</v>
      </c>
    </row>
    <row r="97" spans="1:19" x14ac:dyDescent="0.2">
      <c r="A97" s="101" t="s">
        <v>9</v>
      </c>
      <c r="B97" s="102">
        <v>0.70058139534883723</v>
      </c>
      <c r="C97" s="102">
        <v>0.68047337278106512</v>
      </c>
      <c r="D97" s="102">
        <v>0.67062314540059342</v>
      </c>
      <c r="E97" s="102">
        <v>0.72386058981233248</v>
      </c>
      <c r="F97" s="102">
        <v>0.62593516209476308</v>
      </c>
      <c r="G97" s="102">
        <v>0.45013477088948789</v>
      </c>
      <c r="H97" s="102">
        <v>0.40600000000000003</v>
      </c>
      <c r="I97" s="102">
        <v>0.56319290465631933</v>
      </c>
      <c r="J97" s="102">
        <v>0.9</v>
      </c>
      <c r="K97" s="102"/>
      <c r="L97" s="102"/>
      <c r="M97" s="103"/>
      <c r="N97" s="102">
        <v>0.85624999999999996</v>
      </c>
      <c r="O97" s="102">
        <v>0.80808080808080807</v>
      </c>
      <c r="P97" s="102">
        <v>0.765625</v>
      </c>
      <c r="Q97" s="102">
        <v>1</v>
      </c>
      <c r="R97" s="102">
        <v>0.89583333333333337</v>
      </c>
      <c r="S97" s="102">
        <v>0.61111111111111116</v>
      </c>
    </row>
    <row r="98" spans="1:19" x14ac:dyDescent="0.2">
      <c r="A98" s="95" t="s">
        <v>10</v>
      </c>
      <c r="B98" s="80">
        <v>0.90579710144927539</v>
      </c>
      <c r="C98" s="80">
        <v>0.59292035398230092</v>
      </c>
      <c r="D98" s="80">
        <v>0.6328125</v>
      </c>
      <c r="E98" s="80">
        <v>0.6717557251908397</v>
      </c>
      <c r="F98" s="80">
        <v>0.62913907284768211</v>
      </c>
      <c r="G98" s="80">
        <v>0.46258503401360546</v>
      </c>
      <c r="H98" s="80">
        <v>0.39086294416243655</v>
      </c>
      <c r="I98" s="80">
        <v>0.59134615384615385</v>
      </c>
      <c r="J98" s="80">
        <v>0.94029850746268662</v>
      </c>
      <c r="K98" s="80"/>
      <c r="L98" s="80"/>
      <c r="M98" s="81"/>
      <c r="N98" s="80">
        <v>0.85981308411214952</v>
      </c>
      <c r="O98" s="80">
        <v>0.79611650485436891</v>
      </c>
      <c r="P98" s="80">
        <v>0.77</v>
      </c>
      <c r="Q98" s="80">
        <v>0.5</v>
      </c>
      <c r="R98" s="80">
        <v>0.96039603960396036</v>
      </c>
      <c r="S98" s="80">
        <v>0</v>
      </c>
    </row>
    <row r="99" spans="1:19" x14ac:dyDescent="0.2">
      <c r="A99" s="101" t="s">
        <v>11</v>
      </c>
      <c r="B99" s="102">
        <v>0.68281938325991187</v>
      </c>
      <c r="C99" s="102">
        <v>0.7109004739336493</v>
      </c>
      <c r="D99" s="102">
        <v>0.65660377358490563</v>
      </c>
      <c r="E99" s="102">
        <v>0.66752577319587625</v>
      </c>
      <c r="F99" s="102">
        <v>0.55696202531645567</v>
      </c>
      <c r="G99" s="102">
        <v>0.43023255813953487</v>
      </c>
      <c r="H99" s="102">
        <v>0.36784741144414168</v>
      </c>
      <c r="I99" s="102">
        <v>0.40607734806629836</v>
      </c>
      <c r="J99" s="102">
        <v>0.98496240601503759</v>
      </c>
      <c r="K99" s="102"/>
      <c r="L99" s="102"/>
      <c r="M99" s="103"/>
      <c r="N99" s="102">
        <v>0.81203007518796988</v>
      </c>
      <c r="O99" s="102">
        <v>0.73793103448275865</v>
      </c>
      <c r="P99" s="102">
        <v>0.67625899280575541</v>
      </c>
      <c r="Q99" s="102">
        <v>1</v>
      </c>
      <c r="R99" s="102">
        <v>0.90647482014388492</v>
      </c>
      <c r="S99" s="102">
        <v>0.4</v>
      </c>
    </row>
    <row r="100" spans="1:19" x14ac:dyDescent="0.2">
      <c r="A100" s="95" t="s">
        <v>30</v>
      </c>
      <c r="B100" s="80">
        <v>0.85512367491166075</v>
      </c>
      <c r="C100" s="80">
        <v>0.6534296028880866</v>
      </c>
      <c r="D100" s="80">
        <v>0.73550724637681164</v>
      </c>
      <c r="E100" s="80">
        <v>0.66759776536312854</v>
      </c>
      <c r="F100" s="80">
        <v>0.59392265193370164</v>
      </c>
      <c r="G100" s="80">
        <v>0.49415204678362573</v>
      </c>
      <c r="H100" s="80">
        <v>0.45842696629213481</v>
      </c>
      <c r="I100" s="80">
        <v>0.49343832020997375</v>
      </c>
      <c r="J100" s="80">
        <v>0.85635359116022103</v>
      </c>
      <c r="K100" s="80"/>
      <c r="L100" s="80"/>
      <c r="M100" s="81"/>
      <c r="N100" s="80">
        <v>0.83720930232558144</v>
      </c>
      <c r="O100" s="80">
        <v>0.75172413793103443</v>
      </c>
      <c r="P100" s="80">
        <v>0.74285714285714288</v>
      </c>
      <c r="Q100" s="80">
        <v>0.9285714285714286</v>
      </c>
      <c r="R100" s="80">
        <v>0.90579710144927539</v>
      </c>
      <c r="S100" s="80">
        <v>0.72727272727272729</v>
      </c>
    </row>
    <row r="101" spans="1:19" x14ac:dyDescent="0.2">
      <c r="A101" s="101" t="s">
        <v>13</v>
      </c>
      <c r="B101" s="102">
        <v>0.88888888888888884</v>
      </c>
      <c r="C101" s="102">
        <v>0.95652173913043481</v>
      </c>
      <c r="D101" s="102">
        <v>0.68571428571428572</v>
      </c>
      <c r="E101" s="102">
        <v>0.61538461538461542</v>
      </c>
      <c r="F101" s="102">
        <v>0.61538461538461542</v>
      </c>
      <c r="G101" s="102">
        <v>0.5625</v>
      </c>
      <c r="H101" s="102">
        <v>0.61538461538461542</v>
      </c>
      <c r="I101" s="102">
        <v>0.48837209302325579</v>
      </c>
      <c r="J101" s="102">
        <v>1</v>
      </c>
      <c r="K101" s="102"/>
      <c r="L101" s="102"/>
      <c r="M101" s="103"/>
      <c r="N101" s="102">
        <v>0.88235294117647056</v>
      </c>
      <c r="O101" s="102">
        <v>0.67213114754098358</v>
      </c>
      <c r="P101" s="102">
        <v>0.76666666666666672</v>
      </c>
      <c r="Q101" s="102">
        <v>1</v>
      </c>
      <c r="R101" s="102">
        <v>0.91666666666666663</v>
      </c>
      <c r="S101" s="102">
        <v>0.33333333333333331</v>
      </c>
    </row>
    <row r="102" spans="1:19" x14ac:dyDescent="0.2">
      <c r="A102" s="95" t="s">
        <v>14</v>
      </c>
      <c r="B102" s="80">
        <v>0.78947368421052633</v>
      </c>
      <c r="C102" s="80">
        <v>0.66275659824046917</v>
      </c>
      <c r="D102" s="80">
        <v>0.5317725752508361</v>
      </c>
      <c r="E102" s="80">
        <v>0.74951076320939336</v>
      </c>
      <c r="F102" s="80">
        <v>0.70849420849420852</v>
      </c>
      <c r="G102" s="80">
        <v>0.56304985337243407</v>
      </c>
      <c r="H102" s="80">
        <v>0.34375</v>
      </c>
      <c r="I102" s="80">
        <v>0.33463035019455251</v>
      </c>
      <c r="J102" s="80">
        <v>0.9463414634146341</v>
      </c>
      <c r="K102" s="80"/>
      <c r="L102" s="80"/>
      <c r="M102" s="81"/>
      <c r="N102" s="80">
        <v>0.83919597989949746</v>
      </c>
      <c r="O102" s="80">
        <v>0.32314410480349343</v>
      </c>
      <c r="P102" s="80">
        <v>0.67441860465116277</v>
      </c>
      <c r="Q102" s="80">
        <v>0.6875</v>
      </c>
      <c r="R102" s="80">
        <v>0.93953488372093019</v>
      </c>
      <c r="S102" s="80">
        <v>0.625</v>
      </c>
    </row>
    <row r="103" spans="1:19" x14ac:dyDescent="0.2">
      <c r="A103" s="101" t="s">
        <v>15</v>
      </c>
      <c r="B103" s="102">
        <v>0.8</v>
      </c>
      <c r="C103" s="102">
        <v>0.9</v>
      </c>
      <c r="D103" s="102">
        <v>0.83333333333333337</v>
      </c>
      <c r="E103" s="102">
        <v>0.7142857142857143</v>
      </c>
      <c r="F103" s="102">
        <v>0.5714285714285714</v>
      </c>
      <c r="G103" s="102">
        <v>0.41666666666666669</v>
      </c>
      <c r="H103" s="102">
        <v>0.53333333333333333</v>
      </c>
      <c r="I103" s="102">
        <v>0.72222222222222221</v>
      </c>
      <c r="J103" s="102">
        <v>0.88888888888888884</v>
      </c>
      <c r="K103" s="102"/>
      <c r="L103" s="102"/>
      <c r="M103" s="103"/>
      <c r="N103" s="102">
        <v>0.94117647058823528</v>
      </c>
      <c r="O103" s="102">
        <v>0.90909090909090906</v>
      </c>
      <c r="P103" s="102">
        <v>0.68421052631578949</v>
      </c>
      <c r="Q103" s="102">
        <v>1</v>
      </c>
      <c r="R103" s="102">
        <v>0.8</v>
      </c>
      <c r="S103" s="102">
        <v>0.5</v>
      </c>
    </row>
    <row r="104" spans="1:19" x14ac:dyDescent="0.2">
      <c r="A104" s="95" t="s">
        <v>16</v>
      </c>
      <c r="B104" s="80">
        <v>0.61764705882352944</v>
      </c>
      <c r="C104" s="80">
        <v>0.83168316831683164</v>
      </c>
      <c r="D104" s="80">
        <v>0.72881355932203384</v>
      </c>
      <c r="E104" s="80">
        <v>0.72077922077922074</v>
      </c>
      <c r="F104" s="80">
        <v>0.62987012987012991</v>
      </c>
      <c r="G104" s="80">
        <v>0.48091603053435117</v>
      </c>
      <c r="H104" s="80">
        <v>0.51369863013698636</v>
      </c>
      <c r="I104" s="80">
        <v>0.55033557046979864</v>
      </c>
      <c r="J104" s="80">
        <v>0.96385542168674698</v>
      </c>
      <c r="K104" s="80"/>
      <c r="L104" s="80"/>
      <c r="M104" s="81"/>
      <c r="N104" s="80">
        <v>0.95744680851063835</v>
      </c>
      <c r="O104" s="80">
        <v>0.80219780219780223</v>
      </c>
      <c r="P104" s="80">
        <v>0.8045977011494253</v>
      </c>
      <c r="Q104" s="80">
        <v>0.88888888888888884</v>
      </c>
      <c r="R104" s="80">
        <v>0.88505747126436785</v>
      </c>
      <c r="S104" s="80">
        <v>0.83333333333333337</v>
      </c>
    </row>
    <row r="105" spans="1:19" x14ac:dyDescent="0.2">
      <c r="A105" s="101" t="s">
        <v>17</v>
      </c>
      <c r="B105" s="102">
        <v>0.76923076923076927</v>
      </c>
      <c r="C105" s="102">
        <v>0.83236994219653182</v>
      </c>
      <c r="D105" s="102">
        <v>0.63589743589743586</v>
      </c>
      <c r="E105" s="102">
        <v>0.78021978021978022</v>
      </c>
      <c r="F105" s="102">
        <v>0.68131868131868134</v>
      </c>
      <c r="G105" s="102">
        <v>0.52071005917159763</v>
      </c>
      <c r="H105" s="102">
        <v>0.4895397489539749</v>
      </c>
      <c r="I105" s="102">
        <v>0.55555555555555558</v>
      </c>
      <c r="J105" s="102">
        <v>0.97709923664122134</v>
      </c>
      <c r="K105" s="102"/>
      <c r="L105" s="102"/>
      <c r="M105" s="103"/>
      <c r="N105" s="102">
        <v>0.92391304347826086</v>
      </c>
      <c r="O105" s="102">
        <v>0.89215686274509809</v>
      </c>
      <c r="P105" s="102">
        <v>0.84</v>
      </c>
      <c r="Q105" s="102">
        <v>0.8571428571428571</v>
      </c>
      <c r="R105" s="102">
        <v>0.88888888888888884</v>
      </c>
      <c r="S105" s="102">
        <v>0.42857142857142855</v>
      </c>
    </row>
    <row r="106" spans="1:19" x14ac:dyDescent="0.2">
      <c r="A106" s="95" t="s">
        <v>18</v>
      </c>
      <c r="B106" s="80">
        <v>0.54166666666666663</v>
      </c>
      <c r="C106" s="80">
        <v>0.6619718309859155</v>
      </c>
      <c r="D106" s="80">
        <v>0.73493975903614461</v>
      </c>
      <c r="E106" s="80">
        <v>0.76470588235294112</v>
      </c>
      <c r="F106" s="80">
        <v>0.62096774193548387</v>
      </c>
      <c r="G106" s="80">
        <v>0.449438202247191</v>
      </c>
      <c r="H106" s="80">
        <v>0.22033898305084745</v>
      </c>
      <c r="I106" s="80">
        <v>0.50359712230215825</v>
      </c>
      <c r="J106" s="80">
        <v>0.8936170212765957</v>
      </c>
      <c r="K106" s="80"/>
      <c r="L106" s="80"/>
      <c r="M106" s="81"/>
      <c r="N106" s="80">
        <v>0.85416666666666663</v>
      </c>
      <c r="O106" s="80">
        <v>0.61111111111111116</v>
      </c>
      <c r="P106" s="80">
        <v>0.72916666666666663</v>
      </c>
      <c r="Q106" s="80">
        <v>1</v>
      </c>
      <c r="R106" s="80">
        <v>0.86274509803921573</v>
      </c>
      <c r="S106" s="80">
        <v>0.14285714285714285</v>
      </c>
    </row>
    <row r="107" spans="1:19" x14ac:dyDescent="0.2">
      <c r="A107" s="101" t="s">
        <v>19</v>
      </c>
      <c r="B107" s="102">
        <v>0.52259332023575633</v>
      </c>
      <c r="C107" s="102">
        <v>0.67943548387096775</v>
      </c>
      <c r="D107" s="102">
        <v>0.75841584158415842</v>
      </c>
      <c r="E107" s="102">
        <v>0.72009864364981502</v>
      </c>
      <c r="F107" s="102">
        <v>0.6314496314496314</v>
      </c>
      <c r="G107" s="102">
        <v>0.5383275261324042</v>
      </c>
      <c r="H107" s="102">
        <v>0.40366972477064222</v>
      </c>
      <c r="I107" s="102">
        <v>0.48819875776397514</v>
      </c>
      <c r="J107" s="102">
        <v>0.91411042944785281</v>
      </c>
      <c r="K107" s="102"/>
      <c r="L107" s="102"/>
      <c r="M107" s="103"/>
      <c r="N107" s="102">
        <v>0.8294117647058824</v>
      </c>
      <c r="O107" s="102">
        <v>0.90163934426229508</v>
      </c>
      <c r="P107" s="102">
        <v>0.71250000000000002</v>
      </c>
      <c r="Q107" s="102">
        <v>1</v>
      </c>
      <c r="R107" s="102">
        <v>0.94957983193277307</v>
      </c>
      <c r="S107" s="102">
        <v>0.4</v>
      </c>
    </row>
    <row r="108" spans="1:19" x14ac:dyDescent="0.2">
      <c r="A108" s="95" t="s">
        <v>20</v>
      </c>
      <c r="B108" s="80">
        <v>0.93333333333333335</v>
      </c>
      <c r="C108" s="80">
        <v>0.88372093023255816</v>
      </c>
      <c r="D108" s="80">
        <v>0.68292682926829273</v>
      </c>
      <c r="E108" s="80">
        <v>0.7678571428571429</v>
      </c>
      <c r="F108" s="80">
        <v>0.7142857142857143</v>
      </c>
      <c r="G108" s="80">
        <v>0.46153846153846156</v>
      </c>
      <c r="H108" s="80">
        <v>0.40740740740740738</v>
      </c>
      <c r="I108" s="80">
        <v>0.46938775510204084</v>
      </c>
      <c r="J108" s="80">
        <v>0.94736842105263153</v>
      </c>
      <c r="K108" s="80"/>
      <c r="L108" s="80"/>
      <c r="M108" s="81"/>
      <c r="N108" s="80">
        <v>0.96551724137931039</v>
      </c>
      <c r="O108" s="80">
        <v>0.74358974358974361</v>
      </c>
      <c r="P108" s="80">
        <v>0.61538461538461542</v>
      </c>
      <c r="Q108" s="80">
        <v>1</v>
      </c>
      <c r="R108" s="80">
        <v>0.97435897435897434</v>
      </c>
      <c r="S108" s="80">
        <v>1</v>
      </c>
    </row>
    <row r="109" spans="1:19" x14ac:dyDescent="0.2">
      <c r="A109" s="101" t="s">
        <v>21</v>
      </c>
      <c r="B109" s="102">
        <v>0.67844522968197885</v>
      </c>
      <c r="C109" s="102">
        <v>0.76449275362318836</v>
      </c>
      <c r="D109" s="102">
        <v>0.67820069204152245</v>
      </c>
      <c r="E109" s="102">
        <v>0.7265625</v>
      </c>
      <c r="F109" s="102">
        <v>0.68599033816425126</v>
      </c>
      <c r="G109" s="102">
        <v>0.52492668621700878</v>
      </c>
      <c r="H109" s="102">
        <v>0.55079006772009032</v>
      </c>
      <c r="I109" s="102">
        <v>0.44117647058823528</v>
      </c>
      <c r="J109" s="102">
        <v>0.95714285714285718</v>
      </c>
      <c r="K109" s="102"/>
      <c r="L109" s="102"/>
      <c r="M109" s="103"/>
      <c r="N109" s="102">
        <v>0.85256410256410253</v>
      </c>
      <c r="O109" s="102">
        <v>0.87317073170731707</v>
      </c>
      <c r="P109" s="102">
        <v>0.78865979381443296</v>
      </c>
      <c r="Q109" s="102">
        <v>1</v>
      </c>
      <c r="R109" s="102">
        <v>0.9285714285714286</v>
      </c>
      <c r="S109" s="102">
        <v>0.8</v>
      </c>
    </row>
    <row r="110" spans="1:19" x14ac:dyDescent="0.2">
      <c r="A110" s="95" t="s">
        <v>22</v>
      </c>
      <c r="B110" s="80">
        <v>1</v>
      </c>
      <c r="C110" s="80">
        <v>1</v>
      </c>
      <c r="D110" s="80">
        <v>0.66666666666666663</v>
      </c>
      <c r="E110" s="80">
        <v>1</v>
      </c>
      <c r="F110" s="80">
        <v>0.66666666666666663</v>
      </c>
      <c r="G110" s="80">
        <v>0.83333333333333337</v>
      </c>
      <c r="H110" s="80">
        <v>0.375</v>
      </c>
      <c r="I110" s="80">
        <v>0.3</v>
      </c>
      <c r="J110" s="80">
        <v>1</v>
      </c>
      <c r="K110" s="80"/>
      <c r="L110" s="80"/>
      <c r="M110" s="81"/>
      <c r="N110" s="80">
        <v>0.75</v>
      </c>
      <c r="O110" s="80">
        <v>0.77777777777777779</v>
      </c>
      <c r="P110" s="80">
        <v>0.55555555555555558</v>
      </c>
      <c r="Q110" s="80">
        <v>1</v>
      </c>
      <c r="R110" s="80">
        <v>0.77777777777777779</v>
      </c>
      <c r="S110" s="80">
        <v>1</v>
      </c>
    </row>
    <row r="111" spans="1:19" x14ac:dyDescent="0.2">
      <c r="A111" s="101" t="s">
        <v>23</v>
      </c>
      <c r="B111" s="102">
        <v>0.88983050847457623</v>
      </c>
      <c r="C111" s="102">
        <v>0.80582524271844658</v>
      </c>
      <c r="D111" s="102">
        <v>0.67272727272727273</v>
      </c>
      <c r="E111" s="102">
        <v>0.65986394557823125</v>
      </c>
      <c r="F111" s="102">
        <v>0.57222222222222219</v>
      </c>
      <c r="G111" s="102">
        <v>0.41964285714285715</v>
      </c>
      <c r="H111" s="102">
        <v>0.34042553191489361</v>
      </c>
      <c r="I111" s="102">
        <v>0.42771084337349397</v>
      </c>
      <c r="J111" s="102">
        <v>0.93975903614457834</v>
      </c>
      <c r="K111" s="102"/>
      <c r="L111" s="102"/>
      <c r="M111" s="103"/>
      <c r="N111" s="102">
        <v>0.85915492957746475</v>
      </c>
      <c r="O111" s="102">
        <v>0.88157894736842102</v>
      </c>
      <c r="P111" s="102">
        <v>0.72602739726027399</v>
      </c>
      <c r="Q111" s="102">
        <v>1</v>
      </c>
      <c r="R111" s="102">
        <v>0.91156462585034015</v>
      </c>
      <c r="S111" s="102">
        <v>0.46153846153846156</v>
      </c>
    </row>
    <row r="112" spans="1:19" x14ac:dyDescent="0.2">
      <c r="A112" s="104" t="s">
        <v>24</v>
      </c>
      <c r="B112" s="105">
        <v>0.7142857142857143</v>
      </c>
      <c r="C112" s="105">
        <v>0.6964285714285714</v>
      </c>
      <c r="D112" s="105">
        <v>0.6616496086694762</v>
      </c>
      <c r="E112" s="105">
        <v>0.7090391459074733</v>
      </c>
      <c r="F112" s="105">
        <v>0.63632585203657521</v>
      </c>
      <c r="G112" s="105">
        <v>0.48984551293178269</v>
      </c>
      <c r="H112" s="105">
        <v>0.42104634495938842</v>
      </c>
      <c r="I112" s="105">
        <v>0.44672454617205998</v>
      </c>
      <c r="J112" s="105">
        <v>0.93211871877754926</v>
      </c>
      <c r="K112" s="105"/>
      <c r="L112" s="105"/>
      <c r="M112" s="106"/>
      <c r="N112" s="105">
        <v>0.86795937211449681</v>
      </c>
      <c r="O112" s="105">
        <v>0.81229773462783172</v>
      </c>
      <c r="P112" s="105">
        <v>0.72484541877459252</v>
      </c>
      <c r="Q112" s="105">
        <v>0.9425837320574163</v>
      </c>
      <c r="R112" s="105">
        <v>0.92766676048409791</v>
      </c>
      <c r="S112" s="105">
        <v>0.50769230769230766</v>
      </c>
    </row>
    <row r="113" spans="1:19" x14ac:dyDescent="0.2">
      <c r="A113" s="117" t="s">
        <v>206</v>
      </c>
      <c r="B113" s="118">
        <v>0.71893147502903598</v>
      </c>
      <c r="C113" s="118">
        <v>0.6902086677367576</v>
      </c>
      <c r="D113" s="118">
        <v>0.63535439795046966</v>
      </c>
      <c r="E113" s="118">
        <v>0.70960960960960962</v>
      </c>
      <c r="F113" s="118">
        <v>0.65593914569923928</v>
      </c>
      <c r="G113" s="118">
        <v>0.49574468085106382</v>
      </c>
      <c r="H113" s="118">
        <v>0.43914831841277524</v>
      </c>
      <c r="I113" s="118">
        <v>0.41598088664719934</v>
      </c>
      <c r="J113" s="118">
        <v>0.94513274336283182</v>
      </c>
      <c r="K113" s="118"/>
      <c r="L113" s="118"/>
      <c r="M113" s="119"/>
      <c r="N113" s="118">
        <v>0.86838534599728634</v>
      </c>
      <c r="O113" s="118">
        <v>0.79757975797579761</v>
      </c>
      <c r="P113" s="118">
        <v>0.71032890940565496</v>
      </c>
      <c r="Q113" s="118">
        <v>0.9568965517241379</v>
      </c>
      <c r="R113" s="118">
        <v>0.94</v>
      </c>
      <c r="S113" s="118">
        <v>0.4935064935064935</v>
      </c>
    </row>
    <row r="114" spans="1:19" x14ac:dyDescent="0.2">
      <c r="A114" s="117" t="s">
        <v>207</v>
      </c>
      <c r="B114" s="118">
        <v>0.62080000000000002</v>
      </c>
      <c r="C114" s="118">
        <v>0.70809007506255217</v>
      </c>
      <c r="D114" s="118">
        <v>0.7063369397217929</v>
      </c>
      <c r="E114" s="118">
        <v>0.72667342799188639</v>
      </c>
      <c r="F114" s="118">
        <v>0.62682069311903565</v>
      </c>
      <c r="G114" s="118">
        <v>0.50677120456165359</v>
      </c>
      <c r="H114" s="118">
        <v>0.37013284470911589</v>
      </c>
      <c r="I114" s="118">
        <v>0.47403946002076841</v>
      </c>
      <c r="J114" s="118">
        <v>0.92688971499380424</v>
      </c>
      <c r="K114" s="118"/>
      <c r="L114" s="118"/>
      <c r="M114" s="119"/>
      <c r="N114" s="118">
        <v>0.83732660781841106</v>
      </c>
      <c r="O114" s="118">
        <v>0.82543978349120428</v>
      </c>
      <c r="P114" s="118">
        <v>0.74047954866008459</v>
      </c>
      <c r="Q114" s="118">
        <v>0.94117647058823528</v>
      </c>
      <c r="R114" s="118">
        <v>0.91830985915492958</v>
      </c>
      <c r="S114" s="118">
        <v>0.37209302325581395</v>
      </c>
    </row>
    <row r="115" spans="1:19" x14ac:dyDescent="0.2">
      <c r="A115" s="117" t="s">
        <v>208</v>
      </c>
      <c r="B115" s="118">
        <v>0.81133828996282531</v>
      </c>
      <c r="C115" s="118">
        <v>0.66699410609037324</v>
      </c>
      <c r="D115" s="118">
        <v>0.67949951876804615</v>
      </c>
      <c r="E115" s="118">
        <v>0.69479495268138802</v>
      </c>
      <c r="F115" s="118">
        <v>0.6107828655834564</v>
      </c>
      <c r="G115" s="118">
        <v>0.46101113967437873</v>
      </c>
      <c r="H115" s="118">
        <v>0.41377171215880892</v>
      </c>
      <c r="I115" s="118">
        <v>0.47680763983628921</v>
      </c>
      <c r="J115" s="118">
        <v>0.89690721649484539</v>
      </c>
      <c r="K115" s="118"/>
      <c r="L115" s="118"/>
      <c r="M115" s="119"/>
      <c r="N115" s="118">
        <v>0.87106918238993714</v>
      </c>
      <c r="O115" s="118">
        <v>0.80474934036939316</v>
      </c>
      <c r="P115" s="118">
        <v>0.72184531886024428</v>
      </c>
      <c r="Q115" s="118">
        <v>0.88749999999999996</v>
      </c>
      <c r="R115" s="118">
        <v>0.91725105189340816</v>
      </c>
      <c r="S115" s="118">
        <v>0.5490196078431373</v>
      </c>
    </row>
    <row r="116" spans="1:19" x14ac:dyDescent="0.2">
      <c r="A116" s="117" t="s">
        <v>224</v>
      </c>
      <c r="B116" s="118">
        <v>0.71575342465753422</v>
      </c>
      <c r="C116" s="118">
        <v>0.81090909090909091</v>
      </c>
      <c r="D116" s="118">
        <v>0.61363636363636365</v>
      </c>
      <c r="E116" s="118">
        <v>0.66813186813186809</v>
      </c>
      <c r="F116" s="118">
        <v>0.60659340659340655</v>
      </c>
      <c r="G116" s="118">
        <v>0.47169811320754718</v>
      </c>
      <c r="H116" s="118">
        <v>0.52927927927927931</v>
      </c>
      <c r="I116" s="118">
        <v>0.48984198645598193</v>
      </c>
      <c r="J116" s="118">
        <v>0.95945945945945943</v>
      </c>
      <c r="K116" s="118"/>
      <c r="L116" s="118"/>
      <c r="M116" s="119"/>
      <c r="N116" s="118">
        <v>0.93063583815028905</v>
      </c>
      <c r="O116" s="118">
        <v>0.87022900763358779</v>
      </c>
      <c r="P116" s="118">
        <v>0.76781002638522422</v>
      </c>
      <c r="Q116" s="118">
        <v>0.97368421052631582</v>
      </c>
      <c r="R116" s="118">
        <v>0.90789473684210531</v>
      </c>
      <c r="S116" s="118">
        <v>0.70833333333333337</v>
      </c>
    </row>
    <row r="118" spans="1:19" x14ac:dyDescent="0.2">
      <c r="A118" s="94" t="s">
        <v>194</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v>0.79208542713567842</v>
      </c>
      <c r="C119" s="80">
        <v>0.85386088066368859</v>
      </c>
      <c r="D119" s="80">
        <v>0.74779249448123619</v>
      </c>
      <c r="E119" s="80">
        <v>0.7650485436893204</v>
      </c>
      <c r="F119" s="80">
        <v>0.75195942830797602</v>
      </c>
      <c r="G119" s="80">
        <v>0.62774504552758437</v>
      </c>
      <c r="H119" s="80">
        <v>0.71822033898305082</v>
      </c>
      <c r="I119" s="80">
        <v>0.60848643919510059</v>
      </c>
      <c r="J119" s="80">
        <v>0.87443946188340804</v>
      </c>
      <c r="K119" s="80">
        <v>0.87586206896551722</v>
      </c>
      <c r="L119" s="80">
        <v>0.99959767545820299</v>
      </c>
      <c r="M119" s="81">
        <v>4.5656063618290261</v>
      </c>
      <c r="N119" s="80">
        <v>0.91903171953255425</v>
      </c>
      <c r="O119" s="80">
        <v>0.9107142857142857</v>
      </c>
      <c r="P119" s="80">
        <v>0.80848963474827251</v>
      </c>
      <c r="Q119" s="80">
        <v>1</v>
      </c>
      <c r="R119" s="80">
        <v>0.97244094488188981</v>
      </c>
      <c r="S119" s="80">
        <v>0.55555555555555558</v>
      </c>
    </row>
    <row r="120" spans="1:19" x14ac:dyDescent="0.2">
      <c r="A120" s="101" t="s">
        <v>5</v>
      </c>
      <c r="B120" s="102">
        <v>0.83333333333333337</v>
      </c>
      <c r="C120" s="102">
        <v>0.76981707317073167</v>
      </c>
      <c r="D120" s="102">
        <v>0.78531073446327682</v>
      </c>
      <c r="E120" s="102">
        <v>0.83351235230934484</v>
      </c>
      <c r="F120" s="102">
        <v>0.78283898305084743</v>
      </c>
      <c r="G120" s="102">
        <v>0.66746987951807224</v>
      </c>
      <c r="H120" s="102">
        <v>0.56400742115027824</v>
      </c>
      <c r="I120" s="102">
        <v>0.53898305084745768</v>
      </c>
      <c r="J120" s="102">
        <v>0.93663366336633669</v>
      </c>
      <c r="K120" s="102">
        <v>0.97906976744186047</v>
      </c>
      <c r="L120" s="102">
        <v>1</v>
      </c>
      <c r="M120" s="103">
        <v>4.2032085561497325</v>
      </c>
      <c r="N120" s="102">
        <v>0.90476190476190477</v>
      </c>
      <c r="O120" s="102">
        <v>0.88435374149659862</v>
      </c>
      <c r="P120" s="102">
        <v>0.85008818342151671</v>
      </c>
      <c r="Q120" s="102">
        <v>0.6071428571428571</v>
      </c>
      <c r="R120" s="102">
        <v>0.9630281690140845</v>
      </c>
      <c r="S120" s="102">
        <v>0.375</v>
      </c>
    </row>
    <row r="121" spans="1:19" x14ac:dyDescent="0.2">
      <c r="A121" s="95" t="s">
        <v>6</v>
      </c>
      <c r="B121" s="80">
        <v>0.78563283922462945</v>
      </c>
      <c r="C121" s="80">
        <v>0.8340034462952326</v>
      </c>
      <c r="D121" s="80">
        <v>0.73862487360970674</v>
      </c>
      <c r="E121" s="80">
        <v>0.75058823529411767</v>
      </c>
      <c r="F121" s="80">
        <v>0.71210937500000004</v>
      </c>
      <c r="G121" s="80">
        <v>0.625</v>
      </c>
      <c r="H121" s="80">
        <v>0.68583239383690342</v>
      </c>
      <c r="I121" s="80">
        <v>0.58903561424569828</v>
      </c>
      <c r="J121" s="80">
        <v>0.93728463128876638</v>
      </c>
      <c r="K121" s="80">
        <v>0.96085955487336916</v>
      </c>
      <c r="L121" s="80">
        <v>0.87400442477876106</v>
      </c>
      <c r="M121" s="81">
        <v>4.3745607870695711</v>
      </c>
      <c r="N121" s="80">
        <v>0.94006968641114985</v>
      </c>
      <c r="O121" s="80">
        <v>0.96587537091988129</v>
      </c>
      <c r="P121" s="80">
        <v>0.82376841036058912</v>
      </c>
      <c r="Q121" s="80">
        <v>0.99099099099099097</v>
      </c>
      <c r="R121" s="80">
        <v>0.96202531645569622</v>
      </c>
      <c r="S121" s="80">
        <v>0.86538461538461542</v>
      </c>
    </row>
    <row r="122" spans="1:19" x14ac:dyDescent="0.2">
      <c r="A122" s="101" t="s">
        <v>7</v>
      </c>
      <c r="B122" s="102">
        <v>0.89867841409691629</v>
      </c>
      <c r="C122" s="102">
        <v>0.75055679287305122</v>
      </c>
      <c r="D122" s="102">
        <v>0.84060721062618593</v>
      </c>
      <c r="E122" s="102">
        <v>0.80562884784520672</v>
      </c>
      <c r="F122" s="102">
        <v>0.7609075043630017</v>
      </c>
      <c r="G122" s="102">
        <v>0.64913871260199452</v>
      </c>
      <c r="H122" s="102">
        <v>0.60649247822644492</v>
      </c>
      <c r="I122" s="102">
        <v>0.46786833855799376</v>
      </c>
      <c r="J122" s="102">
        <v>0.93323442136498513</v>
      </c>
      <c r="K122" s="102">
        <v>0.97836938435940102</v>
      </c>
      <c r="L122" s="102">
        <v>1</v>
      </c>
      <c r="M122" s="103">
        <v>3.9396433470507546</v>
      </c>
      <c r="N122" s="102">
        <v>0.90445026178010468</v>
      </c>
      <c r="O122" s="102">
        <v>0.80538922155688619</v>
      </c>
      <c r="P122" s="102">
        <v>0.82071097372488411</v>
      </c>
      <c r="Q122" s="102">
        <v>0.6875</v>
      </c>
      <c r="R122" s="102">
        <v>0.96819787985865724</v>
      </c>
      <c r="S122" s="102">
        <v>0.5</v>
      </c>
    </row>
    <row r="123" spans="1:19" x14ac:dyDescent="0.2">
      <c r="A123" s="95" t="s">
        <v>8</v>
      </c>
      <c r="B123" s="80">
        <v>0.72370203160270885</v>
      </c>
      <c r="C123" s="80">
        <v>0.67941040994933211</v>
      </c>
      <c r="D123" s="80">
        <v>0.71955896452540746</v>
      </c>
      <c r="E123" s="80">
        <v>0.70534407027818447</v>
      </c>
      <c r="F123" s="80">
        <v>0.65868697859992742</v>
      </c>
      <c r="G123" s="80">
        <v>0.51017214397496091</v>
      </c>
      <c r="H123" s="80">
        <v>0.50288841593189415</v>
      </c>
      <c r="I123" s="80">
        <v>0.44890857323631761</v>
      </c>
      <c r="J123" s="80">
        <v>0.94165535956580737</v>
      </c>
      <c r="K123" s="80">
        <v>0.89627329192546579</v>
      </c>
      <c r="L123" s="80">
        <v>0.94344675488342788</v>
      </c>
      <c r="M123" s="81">
        <v>5.0010368066355628</v>
      </c>
      <c r="N123" s="80">
        <v>0.92526690391459077</v>
      </c>
      <c r="O123" s="80">
        <v>0.88061174148988652</v>
      </c>
      <c r="P123" s="80">
        <v>0.78689370485036114</v>
      </c>
      <c r="Q123" s="80">
        <v>1</v>
      </c>
      <c r="R123" s="80">
        <v>0.96452103395843891</v>
      </c>
      <c r="S123" s="80">
        <v>0.47272727272727272</v>
      </c>
    </row>
    <row r="124" spans="1:19" x14ac:dyDescent="0.2">
      <c r="A124" s="101" t="s">
        <v>9</v>
      </c>
      <c r="B124" s="102">
        <v>0.71767810026385226</v>
      </c>
      <c r="C124" s="102">
        <v>0.69333333333333336</v>
      </c>
      <c r="D124" s="102">
        <v>0.77312775330396477</v>
      </c>
      <c r="E124" s="102">
        <v>0.83170254403131116</v>
      </c>
      <c r="F124" s="102">
        <v>0.76413255360623777</v>
      </c>
      <c r="G124" s="102">
        <v>0.60991379310344829</v>
      </c>
      <c r="H124" s="102">
        <v>0.56217162872154114</v>
      </c>
      <c r="I124" s="102">
        <v>0.76293823038397324</v>
      </c>
      <c r="J124" s="102">
        <v>0.93461538461538463</v>
      </c>
      <c r="K124" s="102">
        <v>0.89883268482490275</v>
      </c>
      <c r="L124" s="102">
        <v>1</v>
      </c>
      <c r="M124" s="103">
        <v>3.6059782608695654</v>
      </c>
      <c r="N124" s="102">
        <v>0.91275167785234901</v>
      </c>
      <c r="O124" s="102">
        <v>0.9553719008264463</v>
      </c>
      <c r="P124" s="102">
        <v>0.83724832214765099</v>
      </c>
      <c r="Q124" s="102">
        <v>1</v>
      </c>
      <c r="R124" s="102">
        <v>0.96308724832214765</v>
      </c>
      <c r="S124" s="102">
        <v>0.7</v>
      </c>
    </row>
    <row r="125" spans="1:19" x14ac:dyDescent="0.2">
      <c r="A125" s="95" t="s">
        <v>10</v>
      </c>
      <c r="B125" s="80">
        <v>0.90962671905697445</v>
      </c>
      <c r="C125" s="80">
        <v>0.66595744680851066</v>
      </c>
      <c r="D125" s="80">
        <v>0.76516634050880628</v>
      </c>
      <c r="E125" s="80">
        <v>0.73524150268336319</v>
      </c>
      <c r="F125" s="80">
        <v>0.70066889632107021</v>
      </c>
      <c r="G125" s="80">
        <v>0.54194630872483218</v>
      </c>
      <c r="H125" s="80">
        <v>0.63037249283667618</v>
      </c>
      <c r="I125" s="80">
        <v>0.64167916041979012</v>
      </c>
      <c r="J125" s="80">
        <v>0.96805111821086265</v>
      </c>
      <c r="K125" s="80">
        <v>0.92757660167130918</v>
      </c>
      <c r="L125" s="80">
        <v>0.98832417582417587</v>
      </c>
      <c r="M125" s="81">
        <v>3.7404063205417608</v>
      </c>
      <c r="N125" s="80">
        <v>0.9213483146067416</v>
      </c>
      <c r="O125" s="80">
        <v>0.82163742690058483</v>
      </c>
      <c r="P125" s="80">
        <v>0.84545454545454546</v>
      </c>
      <c r="Q125" s="80">
        <v>0.42857142857142855</v>
      </c>
      <c r="R125" s="80">
        <v>0.97272727272727277</v>
      </c>
      <c r="S125" s="80">
        <v>0</v>
      </c>
    </row>
    <row r="126" spans="1:19" x14ac:dyDescent="0.2">
      <c r="A126" s="101" t="s">
        <v>11</v>
      </c>
      <c r="B126" s="102">
        <v>0.71255060728744934</v>
      </c>
      <c r="C126" s="102">
        <v>0.79831932773109249</v>
      </c>
      <c r="D126" s="102">
        <v>0.84444444444444444</v>
      </c>
      <c r="E126" s="102">
        <v>0.7214484679665738</v>
      </c>
      <c r="F126" s="102">
        <v>0.65135135135135136</v>
      </c>
      <c r="G126" s="102">
        <v>0.61801242236024845</v>
      </c>
      <c r="H126" s="102">
        <v>0.59510869565217395</v>
      </c>
      <c r="I126" s="102">
        <v>0.50943396226415094</v>
      </c>
      <c r="J126" s="102">
        <v>0.90217391304347827</v>
      </c>
      <c r="K126" s="102">
        <v>0.94886363636363635</v>
      </c>
      <c r="L126" s="102">
        <v>1</v>
      </c>
      <c r="M126" s="103">
        <v>4.0652173913043477</v>
      </c>
      <c r="N126" s="102">
        <v>0.81159420289855078</v>
      </c>
      <c r="O126" s="102">
        <v>0.89898989898989901</v>
      </c>
      <c r="P126" s="102">
        <v>0.82901554404145072</v>
      </c>
      <c r="Q126" s="102">
        <v>1</v>
      </c>
      <c r="R126" s="102">
        <v>0.97409326424870468</v>
      </c>
      <c r="S126" s="102">
        <v>0.5</v>
      </c>
    </row>
    <row r="127" spans="1:19" x14ac:dyDescent="0.2">
      <c r="A127" s="95" t="s">
        <v>30</v>
      </c>
      <c r="B127" s="80">
        <v>0.90818363273453095</v>
      </c>
      <c r="C127" s="80">
        <v>0.76767676767676762</v>
      </c>
      <c r="D127" s="80">
        <v>0.80575539568345322</v>
      </c>
      <c r="E127" s="80">
        <v>0.71661237785016285</v>
      </c>
      <c r="F127" s="80">
        <v>0.67851373182552499</v>
      </c>
      <c r="G127" s="80">
        <v>0.57055214723926384</v>
      </c>
      <c r="H127" s="80">
        <v>0.66141732283464572</v>
      </c>
      <c r="I127" s="80">
        <v>0.66478076379066475</v>
      </c>
      <c r="J127" s="80">
        <v>0.90263157894736845</v>
      </c>
      <c r="K127" s="80">
        <v>0.86904761904761907</v>
      </c>
      <c r="L127" s="80">
        <v>1</v>
      </c>
      <c r="M127" s="81">
        <v>5.0668202764976957</v>
      </c>
      <c r="N127" s="80">
        <v>0.90171990171990168</v>
      </c>
      <c r="O127" s="80">
        <v>0.84741144414168934</v>
      </c>
      <c r="P127" s="80">
        <v>0.77222222222222225</v>
      </c>
      <c r="Q127" s="80">
        <v>0.92592592592592593</v>
      </c>
      <c r="R127" s="80">
        <v>0.96368715083798884</v>
      </c>
      <c r="S127" s="80">
        <v>0.6</v>
      </c>
    </row>
    <row r="128" spans="1:19" x14ac:dyDescent="0.2">
      <c r="A128" s="101" t="s">
        <v>13</v>
      </c>
      <c r="B128" s="102">
        <v>0.92243767313019387</v>
      </c>
      <c r="C128" s="102">
        <v>0.85154061624649857</v>
      </c>
      <c r="D128" s="102">
        <v>0.78026905829596416</v>
      </c>
      <c r="E128" s="102">
        <v>0.78989898989898988</v>
      </c>
      <c r="F128" s="102">
        <v>0.71370967741935487</v>
      </c>
      <c r="G128" s="102">
        <v>0.67647058823529416</v>
      </c>
      <c r="H128" s="102">
        <v>0.62134251290877796</v>
      </c>
      <c r="I128" s="102">
        <v>0.47126436781609193</v>
      </c>
      <c r="J128" s="102">
        <v>0.98684210526315785</v>
      </c>
      <c r="K128" s="102">
        <v>0.9928057553956835</v>
      </c>
      <c r="L128" s="102">
        <v>1</v>
      </c>
      <c r="M128" s="103">
        <v>3.9340369393139842</v>
      </c>
      <c r="N128" s="102">
        <v>0.89380530973451322</v>
      </c>
      <c r="O128" s="102">
        <v>0.75838926174496646</v>
      </c>
      <c r="P128" s="102">
        <v>0.81498829039812648</v>
      </c>
      <c r="Q128" s="102">
        <v>1</v>
      </c>
      <c r="R128" s="102">
        <v>0.94392523364485981</v>
      </c>
      <c r="S128" s="102">
        <v>0.25</v>
      </c>
    </row>
    <row r="129" spans="1:19" x14ac:dyDescent="0.2">
      <c r="A129" s="95" t="s">
        <v>14</v>
      </c>
      <c r="B129" s="80">
        <v>0.79220779220779225</v>
      </c>
      <c r="C129" s="80">
        <v>0.74444444444444446</v>
      </c>
      <c r="D129" s="80">
        <v>0.71503957783641159</v>
      </c>
      <c r="E129" s="80">
        <v>0.83644859813084116</v>
      </c>
      <c r="F129" s="80">
        <v>0.78489702517162474</v>
      </c>
      <c r="G129" s="80">
        <v>0.6975476839237057</v>
      </c>
      <c r="H129" s="80">
        <v>0.57462686567164178</v>
      </c>
      <c r="I129" s="80">
        <v>0.44787644787644787</v>
      </c>
      <c r="J129" s="80">
        <v>0.92664092664092668</v>
      </c>
      <c r="K129" s="80">
        <v>0.94464944649446492</v>
      </c>
      <c r="L129" s="80">
        <v>0.99005524861878458</v>
      </c>
      <c r="M129" s="81">
        <v>4.820422535211268</v>
      </c>
      <c r="N129" s="80">
        <v>0.83</v>
      </c>
      <c r="O129" s="80">
        <v>0.23645320197044334</v>
      </c>
      <c r="P129" s="80">
        <v>0.80779220779220784</v>
      </c>
      <c r="Q129" s="80">
        <v>0.65384615384615385</v>
      </c>
      <c r="R129" s="80">
        <v>0.97164948453608246</v>
      </c>
      <c r="S129" s="80">
        <v>0.66666666666666663</v>
      </c>
    </row>
    <row r="130" spans="1:19" x14ac:dyDescent="0.2">
      <c r="A130" s="101" t="s">
        <v>15</v>
      </c>
      <c r="B130" s="102">
        <v>0.83050847457627119</v>
      </c>
      <c r="C130" s="102">
        <v>0.91477272727272729</v>
      </c>
      <c r="D130" s="102">
        <v>0.82304526748971196</v>
      </c>
      <c r="E130" s="102">
        <v>0.84684684684684686</v>
      </c>
      <c r="F130" s="102">
        <v>0.77578475336322872</v>
      </c>
      <c r="G130" s="102">
        <v>0.60606060606060608</v>
      </c>
      <c r="H130" s="102">
        <v>0.69169960474308301</v>
      </c>
      <c r="I130" s="102">
        <v>0.81180811808118081</v>
      </c>
      <c r="J130" s="102">
        <v>0.89375000000000004</v>
      </c>
      <c r="K130" s="102">
        <v>0.9538461538461539</v>
      </c>
      <c r="L130" s="102">
        <v>0.80147601476014763</v>
      </c>
      <c r="M130" s="103">
        <v>4.2151162790697674</v>
      </c>
      <c r="N130" s="102">
        <v>0.92993630573248409</v>
      </c>
      <c r="O130" s="102">
        <v>0.94736842105263153</v>
      </c>
      <c r="P130" s="102">
        <v>0.73333333333333328</v>
      </c>
      <c r="Q130" s="102">
        <v>1</v>
      </c>
      <c r="R130" s="102">
        <v>0.93406593406593408</v>
      </c>
      <c r="S130" s="102">
        <v>0.6</v>
      </c>
    </row>
    <row r="131" spans="1:19" x14ac:dyDescent="0.2">
      <c r="A131" s="95" t="s">
        <v>16</v>
      </c>
      <c r="B131" s="80">
        <v>0.72536687631027252</v>
      </c>
      <c r="C131" s="80">
        <v>0.84826132771338247</v>
      </c>
      <c r="D131" s="80">
        <v>0.82539682539682535</v>
      </c>
      <c r="E131" s="80">
        <v>0.81275221953188059</v>
      </c>
      <c r="F131" s="80">
        <v>0.76409017713365535</v>
      </c>
      <c r="G131" s="80">
        <v>0.64671654197838735</v>
      </c>
      <c r="H131" s="80">
        <v>0.65539112050739956</v>
      </c>
      <c r="I131" s="80">
        <v>0.71305595408895261</v>
      </c>
      <c r="J131" s="80">
        <v>0.92830188679245285</v>
      </c>
      <c r="K131" s="80">
        <v>0.90676691729323311</v>
      </c>
      <c r="L131" s="80">
        <v>0.89931833674164963</v>
      </c>
      <c r="M131" s="81">
        <v>3.7371428571428571</v>
      </c>
      <c r="N131" s="80">
        <v>0.92549019607843142</v>
      </c>
      <c r="O131" s="80">
        <v>0.87827225130890052</v>
      </c>
      <c r="P131" s="80">
        <v>0.79114799446749651</v>
      </c>
      <c r="Q131" s="80">
        <v>0.94736842105263153</v>
      </c>
      <c r="R131" s="80">
        <v>0.95712309820193642</v>
      </c>
      <c r="S131" s="80">
        <v>0.47368421052631576</v>
      </c>
    </row>
    <row r="132" spans="1:19" x14ac:dyDescent="0.2">
      <c r="A132" s="101" t="s">
        <v>17</v>
      </c>
      <c r="B132" s="102">
        <v>0.91262135922330101</v>
      </c>
      <c r="C132" s="102">
        <v>0.8571428571428571</v>
      </c>
      <c r="D132" s="102">
        <v>0.8</v>
      </c>
      <c r="E132" s="102">
        <v>0.86206896551724133</v>
      </c>
      <c r="F132" s="102">
        <v>0.8045977011494253</v>
      </c>
      <c r="G132" s="102">
        <v>0.67479674796747968</v>
      </c>
      <c r="H132" s="102">
        <v>0.64</v>
      </c>
      <c r="I132" s="102">
        <v>0.72262773722627738</v>
      </c>
      <c r="J132" s="102">
        <v>0.95180722891566261</v>
      </c>
      <c r="K132" s="102">
        <v>0.92982456140350878</v>
      </c>
      <c r="L132" s="102">
        <v>1</v>
      </c>
      <c r="M132" s="103">
        <v>3.28</v>
      </c>
      <c r="N132" s="102">
        <v>0.93846153846153846</v>
      </c>
      <c r="O132" s="102">
        <v>0.90243902439024393</v>
      </c>
      <c r="P132" s="102">
        <v>0.91025641025641024</v>
      </c>
      <c r="Q132" s="102">
        <v>0.5</v>
      </c>
      <c r="R132" s="102">
        <v>0.96153846153846156</v>
      </c>
      <c r="S132" s="102">
        <v>1</v>
      </c>
    </row>
    <row r="133" spans="1:19" x14ac:dyDescent="0.2">
      <c r="A133" s="95" t="s">
        <v>18</v>
      </c>
      <c r="B133" s="80">
        <v>0.55464480874316935</v>
      </c>
      <c r="C133" s="80">
        <v>0.65469613259668513</v>
      </c>
      <c r="D133" s="80">
        <v>0.85215053763440862</v>
      </c>
      <c r="E133" s="80">
        <v>0.76178660049627789</v>
      </c>
      <c r="F133" s="80">
        <v>0.67136150234741787</v>
      </c>
      <c r="G133" s="80">
        <v>0.65727699530516437</v>
      </c>
      <c r="H133" s="80">
        <v>0.53919694072657742</v>
      </c>
      <c r="I133" s="80">
        <v>0.55130434782608695</v>
      </c>
      <c r="J133" s="80">
        <v>0.94915254237288138</v>
      </c>
      <c r="K133" s="80">
        <v>0.96341463414634143</v>
      </c>
      <c r="L133" s="80">
        <v>1</v>
      </c>
      <c r="M133" s="81">
        <v>4.0455696202531648</v>
      </c>
      <c r="N133" s="80">
        <v>0.90697674418604646</v>
      </c>
      <c r="O133" s="80">
        <v>0.64383561643835618</v>
      </c>
      <c r="P133" s="80">
        <v>0.80676328502415462</v>
      </c>
      <c r="Q133" s="80">
        <v>0.9</v>
      </c>
      <c r="R133" s="80">
        <v>0.919047619047619</v>
      </c>
      <c r="S133" s="80">
        <v>0.1875</v>
      </c>
    </row>
    <row r="134" spans="1:19" x14ac:dyDescent="0.2">
      <c r="A134" s="101" t="s">
        <v>19</v>
      </c>
      <c r="B134" s="102">
        <v>0.5754328112118714</v>
      </c>
      <c r="C134" s="102">
        <v>0.73438800999167364</v>
      </c>
      <c r="D134" s="102">
        <v>0.82259287338893106</v>
      </c>
      <c r="E134" s="102">
        <v>0.7763496143958869</v>
      </c>
      <c r="F134" s="102">
        <v>0.73155216284987279</v>
      </c>
      <c r="G134" s="102">
        <v>0.6376329787234043</v>
      </c>
      <c r="H134" s="102">
        <v>0.60837307896131421</v>
      </c>
      <c r="I134" s="102">
        <v>0.53535353535353536</v>
      </c>
      <c r="J134" s="102">
        <v>0.88939566704675033</v>
      </c>
      <c r="K134" s="102">
        <v>1.0107142857142857</v>
      </c>
      <c r="L134" s="102">
        <v>0.85724719101123592</v>
      </c>
      <c r="M134" s="103">
        <v>4.0785714285714283</v>
      </c>
      <c r="N134" s="102">
        <v>0.89772727272727271</v>
      </c>
      <c r="O134" s="102">
        <v>0.96226415094339623</v>
      </c>
      <c r="P134" s="102">
        <v>0.81793103448275861</v>
      </c>
      <c r="Q134" s="102">
        <v>1</v>
      </c>
      <c r="R134" s="102">
        <v>0.97390109890109888</v>
      </c>
      <c r="S134" s="102">
        <v>0.58333333333333337</v>
      </c>
    </row>
    <row r="135" spans="1:19" x14ac:dyDescent="0.2">
      <c r="A135" s="95" t="s">
        <v>20</v>
      </c>
      <c r="B135" s="80">
        <v>0.94482758620689655</v>
      </c>
      <c r="C135" s="80">
        <v>0.86619718309859151</v>
      </c>
      <c r="D135" s="80">
        <v>0.82857142857142863</v>
      </c>
      <c r="E135" s="80">
        <v>0.84242424242424241</v>
      </c>
      <c r="F135" s="80">
        <v>0.79640718562874246</v>
      </c>
      <c r="G135" s="80">
        <v>0.63030303030303025</v>
      </c>
      <c r="H135" s="80">
        <v>0.63428571428571423</v>
      </c>
      <c r="I135" s="80">
        <v>0.60377358490566035</v>
      </c>
      <c r="J135" s="80">
        <v>0.98373983739837401</v>
      </c>
      <c r="K135" s="80">
        <v>0.96666666666666667</v>
      </c>
      <c r="L135" s="80">
        <v>0.9054945054945055</v>
      </c>
      <c r="M135" s="81">
        <v>3.558139534883721</v>
      </c>
      <c r="N135" s="80">
        <v>0.96</v>
      </c>
      <c r="O135" s="80">
        <v>0.76991150442477874</v>
      </c>
      <c r="P135" s="80">
        <v>0.79646017699115046</v>
      </c>
      <c r="Q135" s="80">
        <v>1</v>
      </c>
      <c r="R135" s="80">
        <v>0.9642857142857143</v>
      </c>
      <c r="S135" s="80">
        <v>0.25</v>
      </c>
    </row>
    <row r="136" spans="1:19" x14ac:dyDescent="0.2">
      <c r="A136" s="101" t="s">
        <v>21</v>
      </c>
      <c r="B136" s="102">
        <v>0.75956776226924805</v>
      </c>
      <c r="C136" s="102">
        <v>0.81071266454834312</v>
      </c>
      <c r="D136" s="102">
        <v>0.76237623762376239</v>
      </c>
      <c r="E136" s="102">
        <v>0.76226790450928383</v>
      </c>
      <c r="F136" s="102">
        <v>0.72285353535353536</v>
      </c>
      <c r="G136" s="102">
        <v>0.63263838964773544</v>
      </c>
      <c r="H136" s="102">
        <v>0.66108913903255251</v>
      </c>
      <c r="I136" s="102">
        <v>0.54913657770800628</v>
      </c>
      <c r="J136" s="102">
        <v>0.89910313901345296</v>
      </c>
      <c r="K136" s="102">
        <v>0.93512164691203992</v>
      </c>
      <c r="L136" s="102">
        <v>1</v>
      </c>
      <c r="M136" s="103">
        <v>4.2476255088195387</v>
      </c>
      <c r="N136" s="102">
        <v>0.90094339622641506</v>
      </c>
      <c r="O136" s="102">
        <v>0.84385165907612236</v>
      </c>
      <c r="P136" s="102">
        <v>0.83205038488453464</v>
      </c>
      <c r="Q136" s="102">
        <v>1</v>
      </c>
      <c r="R136" s="102">
        <v>0.97974860335195535</v>
      </c>
      <c r="S136" s="102">
        <v>0.85</v>
      </c>
    </row>
    <row r="137" spans="1:19" x14ac:dyDescent="0.2">
      <c r="A137" s="95" t="s">
        <v>22</v>
      </c>
      <c r="B137" s="80">
        <v>0.89411764705882357</v>
      </c>
      <c r="C137" s="80">
        <v>0.88095238095238093</v>
      </c>
      <c r="D137" s="80">
        <v>0.72727272727272729</v>
      </c>
      <c r="E137" s="80">
        <v>0.88617886178861793</v>
      </c>
      <c r="F137" s="80">
        <v>0.78125</v>
      </c>
      <c r="G137" s="80">
        <v>0.62962962962962965</v>
      </c>
      <c r="H137" s="80">
        <v>0.54135338345864659</v>
      </c>
      <c r="I137" s="80">
        <v>0.60185185185185186</v>
      </c>
      <c r="J137" s="80">
        <v>0.91549295774647887</v>
      </c>
      <c r="K137" s="80">
        <v>0.83333333333333337</v>
      </c>
      <c r="L137" s="80">
        <v>0.9063380281690141</v>
      </c>
      <c r="M137" s="81">
        <v>4.7372881355932206</v>
      </c>
      <c r="N137" s="80">
        <v>0.81944444444444442</v>
      </c>
      <c r="O137" s="80">
        <v>0.91249999999999998</v>
      </c>
      <c r="P137" s="80">
        <v>0.810126582278481</v>
      </c>
      <c r="Q137" s="80">
        <v>1</v>
      </c>
      <c r="R137" s="80">
        <v>0.94871794871794868</v>
      </c>
      <c r="S137" s="80">
        <v>1</v>
      </c>
    </row>
    <row r="138" spans="1:19" x14ac:dyDescent="0.2">
      <c r="A138" s="101" t="s">
        <v>23</v>
      </c>
      <c r="B138" s="102">
        <v>0.92948717948717952</v>
      </c>
      <c r="C138" s="102">
        <v>0.78378378378378377</v>
      </c>
      <c r="D138" s="102">
        <v>0.74011299435028244</v>
      </c>
      <c r="E138" s="102">
        <v>0.75595238095238093</v>
      </c>
      <c r="F138" s="102">
        <v>0.68181818181818177</v>
      </c>
      <c r="G138" s="102">
        <v>0.59067357512953367</v>
      </c>
      <c r="H138" s="102">
        <v>0.5112107623318386</v>
      </c>
      <c r="I138" s="102">
        <v>0.50207468879668049</v>
      </c>
      <c r="J138" s="102">
        <v>0.87931034482758619</v>
      </c>
      <c r="K138" s="102">
        <v>1</v>
      </c>
      <c r="L138" s="102">
        <v>1</v>
      </c>
      <c r="M138" s="103">
        <v>4.6890756302521011</v>
      </c>
      <c r="N138" s="102">
        <v>0.8854961832061069</v>
      </c>
      <c r="O138" s="102">
        <v>0.94871794871794868</v>
      </c>
      <c r="P138" s="102">
        <v>0.78854625550660795</v>
      </c>
      <c r="Q138" s="102">
        <v>0.95</v>
      </c>
      <c r="R138" s="102">
        <v>0.96035242290748901</v>
      </c>
      <c r="S138" s="102">
        <v>0.5</v>
      </c>
    </row>
    <row r="139" spans="1:19" x14ac:dyDescent="0.2">
      <c r="A139" s="104" t="s">
        <v>24</v>
      </c>
      <c r="B139" s="105">
        <v>0.76978032983908662</v>
      </c>
      <c r="C139" s="105">
        <v>0.77781558353181357</v>
      </c>
      <c r="D139" s="105">
        <v>0.77356850080735318</v>
      </c>
      <c r="E139" s="105">
        <v>0.76725206611570251</v>
      </c>
      <c r="F139" s="105">
        <v>0.72327868852459021</v>
      </c>
      <c r="G139" s="105">
        <v>0.61453986382604875</v>
      </c>
      <c r="H139" s="105">
        <v>0.62123599045775757</v>
      </c>
      <c r="I139" s="105">
        <v>0.56172145733820367</v>
      </c>
      <c r="J139" s="105">
        <v>0.91957857769973661</v>
      </c>
      <c r="K139" s="105">
        <v>0.93429759878994134</v>
      </c>
      <c r="L139" s="105">
        <v>0.98047115210707181</v>
      </c>
      <c r="M139" s="106">
        <v>4.346970215679562</v>
      </c>
      <c r="N139" s="105">
        <v>0.91070518266779954</v>
      </c>
      <c r="O139" s="105">
        <v>0.8670342654588421</v>
      </c>
      <c r="P139" s="105">
        <v>0.81331035614639746</v>
      </c>
      <c r="Q139" s="105">
        <v>0.94162436548223349</v>
      </c>
      <c r="R139" s="105">
        <v>0.96513444618041278</v>
      </c>
      <c r="S139" s="105">
        <v>0.56493506493506496</v>
      </c>
    </row>
    <row r="140" spans="1:19" x14ac:dyDescent="0.2">
      <c r="A140" s="117" t="s">
        <v>206</v>
      </c>
      <c r="B140" s="118">
        <v>0.75721191330110715</v>
      </c>
      <c r="C140" s="118">
        <v>0.77241707665449932</v>
      </c>
      <c r="D140" s="118">
        <v>0.74212121212121207</v>
      </c>
      <c r="E140" s="118">
        <v>0.74793589120932491</v>
      </c>
      <c r="F140" s="118">
        <v>0.71269487750556793</v>
      </c>
      <c r="G140" s="118">
        <v>0.59323824617010035</v>
      </c>
      <c r="H140" s="118">
        <v>0.61549831081081086</v>
      </c>
      <c r="I140" s="118">
        <v>0.5236065573770492</v>
      </c>
      <c r="J140" s="118">
        <v>0.9066941297631308</v>
      </c>
      <c r="K140" s="118">
        <v>0.90740740740740744</v>
      </c>
      <c r="L140" s="118">
        <v>0.99003121972225216</v>
      </c>
      <c r="M140" s="119">
        <v>4.6601321116556571</v>
      </c>
      <c r="N140" s="118">
        <v>0.90942622950819674</v>
      </c>
      <c r="O140" s="118">
        <v>0.82379817242749309</v>
      </c>
      <c r="P140" s="118">
        <v>0.80671563483735576</v>
      </c>
      <c r="Q140" s="118">
        <v>0.97574123989218331</v>
      </c>
      <c r="R140" s="118">
        <v>0.97130380536494076</v>
      </c>
      <c r="S140" s="118">
        <v>0.57843137254901966</v>
      </c>
    </row>
    <row r="141" spans="1:19" x14ac:dyDescent="0.2">
      <c r="A141" s="117" t="s">
        <v>207</v>
      </c>
      <c r="B141" s="118">
        <v>0.6674268339034588</v>
      </c>
      <c r="C141" s="118">
        <v>0.74285714285714288</v>
      </c>
      <c r="D141" s="118">
        <v>0.81824712643678166</v>
      </c>
      <c r="E141" s="118">
        <v>0.78687050359712229</v>
      </c>
      <c r="F141" s="118">
        <v>0.73139158576051777</v>
      </c>
      <c r="G141" s="118">
        <v>0.64742589703588138</v>
      </c>
      <c r="H141" s="118">
        <v>0.58736894658012984</v>
      </c>
      <c r="I141" s="118">
        <v>0.54293333333333338</v>
      </c>
      <c r="J141" s="118">
        <v>0.91352785145888593</v>
      </c>
      <c r="K141" s="118">
        <v>0.98742138364779874</v>
      </c>
      <c r="L141" s="118">
        <v>0.98121990369181378</v>
      </c>
      <c r="M141" s="119">
        <v>4.0852601156069364</v>
      </c>
      <c r="N141" s="118">
        <v>0.89351403678606001</v>
      </c>
      <c r="O141" s="118">
        <v>0.88955713504647349</v>
      </c>
      <c r="P141" s="118">
        <v>0.83220338983050846</v>
      </c>
      <c r="Q141" s="118">
        <v>0.85555555555555551</v>
      </c>
      <c r="R141" s="118">
        <v>0.96342149690489587</v>
      </c>
      <c r="S141" s="118">
        <v>0.38297872340425532</v>
      </c>
    </row>
    <row r="142" spans="1:19" x14ac:dyDescent="0.2">
      <c r="A142" s="117" t="s">
        <v>208</v>
      </c>
      <c r="B142" s="118">
        <v>0.88067744418783678</v>
      </c>
      <c r="C142" s="118">
        <v>0.73813291139240511</v>
      </c>
      <c r="D142" s="118">
        <v>0.80325034578146615</v>
      </c>
      <c r="E142" s="118">
        <v>0.7793278376664553</v>
      </c>
      <c r="F142" s="118">
        <v>0.73156433199629745</v>
      </c>
      <c r="G142" s="118">
        <v>0.60258430507406235</v>
      </c>
      <c r="H142" s="118">
        <v>0.61105092091007585</v>
      </c>
      <c r="I142" s="118">
        <v>0.59440942724033985</v>
      </c>
      <c r="J142" s="118">
        <v>0.93301178992497324</v>
      </c>
      <c r="K142" s="118">
        <v>0.93596340766152086</v>
      </c>
      <c r="L142" s="118">
        <v>1</v>
      </c>
      <c r="M142" s="119">
        <v>4.1240208877284594</v>
      </c>
      <c r="N142" s="118">
        <v>0.90953307392996108</v>
      </c>
      <c r="O142" s="118">
        <v>0.86603692571919277</v>
      </c>
      <c r="P142" s="118">
        <v>0.816542014958205</v>
      </c>
      <c r="Q142" s="118">
        <v>0.83720930232558144</v>
      </c>
      <c r="R142" s="118">
        <v>0.96573777980813158</v>
      </c>
      <c r="S142" s="118">
        <v>0.52727272727272723</v>
      </c>
    </row>
    <row r="143" spans="1:19" x14ac:dyDescent="0.2">
      <c r="A143" s="117" t="s">
        <v>224</v>
      </c>
      <c r="B143" s="118">
        <v>0.78835184629240473</v>
      </c>
      <c r="C143" s="118">
        <v>0.84547928636226188</v>
      </c>
      <c r="D143" s="118">
        <v>0.7728698379508625</v>
      </c>
      <c r="E143" s="118">
        <v>0.779650032404407</v>
      </c>
      <c r="F143" s="118">
        <v>0.73112497311249736</v>
      </c>
      <c r="G143" s="118">
        <v>0.6363849765258216</v>
      </c>
      <c r="H143" s="118">
        <v>0.6663364374876164</v>
      </c>
      <c r="I143" s="118">
        <v>0.62515644555694616</v>
      </c>
      <c r="J143" s="118">
        <v>0.93707299532542254</v>
      </c>
      <c r="K143" s="118">
        <v>0.94622331691297212</v>
      </c>
      <c r="L143" s="118">
        <v>0.89557301648141052</v>
      </c>
      <c r="M143" s="119">
        <v>4.1887657623232712</v>
      </c>
      <c r="N143" s="118">
        <v>0.92666184971098264</v>
      </c>
      <c r="O143" s="118">
        <v>0.91807022552098205</v>
      </c>
      <c r="P143" s="118">
        <v>0.81053878034339844</v>
      </c>
      <c r="Q143" s="118">
        <v>0.98484848484848486</v>
      </c>
      <c r="R143" s="118">
        <v>0.95688127584170113</v>
      </c>
      <c r="S143" s="118">
        <v>0.65384615384615385</v>
      </c>
    </row>
    <row r="145" spans="1:19" x14ac:dyDescent="0.2">
      <c r="A145" s="94" t="s">
        <v>221</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v>0.77870967741935482</v>
      </c>
      <c r="C146" s="80">
        <v>0.85330713817943682</v>
      </c>
      <c r="D146" s="80">
        <v>0.76021314387211369</v>
      </c>
      <c r="E146" s="80">
        <v>0.77788649706457924</v>
      </c>
      <c r="F146" s="80">
        <v>0.75973721257625526</v>
      </c>
      <c r="G146" s="80">
        <v>0.64439536167863054</v>
      </c>
      <c r="H146" s="80">
        <v>0.72263410379415616</v>
      </c>
      <c r="I146" s="80">
        <v>0.61342592592592593</v>
      </c>
      <c r="J146" s="80">
        <v>0.87029930928626242</v>
      </c>
      <c r="K146" s="80">
        <v>0.86684303350970016</v>
      </c>
      <c r="L146" s="80">
        <v>0.98030726256983236</v>
      </c>
      <c r="M146" s="81">
        <v>4.3633093525179856</v>
      </c>
      <c r="N146" s="80">
        <v>0.91726618705035967</v>
      </c>
      <c r="O146" s="80">
        <v>0.9023605150214592</v>
      </c>
      <c r="P146" s="80">
        <v>0.86461888509670082</v>
      </c>
      <c r="Q146" s="80">
        <v>1</v>
      </c>
      <c r="R146" s="80">
        <v>0.9807037457434733</v>
      </c>
      <c r="S146" s="80">
        <v>0.6</v>
      </c>
    </row>
    <row r="147" spans="1:19" x14ac:dyDescent="0.2">
      <c r="A147" s="101" t="s">
        <v>5</v>
      </c>
      <c r="B147" s="102">
        <v>0.79303482587064678</v>
      </c>
      <c r="C147" s="102">
        <v>0.75508021390374336</v>
      </c>
      <c r="D147" s="102">
        <v>0.73266331658291461</v>
      </c>
      <c r="E147" s="102">
        <v>0.80158730158730163</v>
      </c>
      <c r="F147" s="102">
        <v>0.73433420365535251</v>
      </c>
      <c r="G147" s="102">
        <v>0.62150349650349646</v>
      </c>
      <c r="H147" s="102">
        <v>0.45805266380894061</v>
      </c>
      <c r="I147" s="102">
        <v>0.49129447388342162</v>
      </c>
      <c r="J147" s="102">
        <v>0.92592592592592593</v>
      </c>
      <c r="K147" s="102">
        <v>0.8828337874659401</v>
      </c>
      <c r="L147" s="102">
        <v>1</v>
      </c>
      <c r="M147" s="103">
        <v>4.8703196347031961</v>
      </c>
      <c r="N147" s="102">
        <v>0.88324873096446699</v>
      </c>
      <c r="O147" s="102">
        <v>0.87108433734939761</v>
      </c>
      <c r="P147" s="102">
        <v>0.82625000000000004</v>
      </c>
      <c r="Q147" s="102">
        <v>0.68888888888888888</v>
      </c>
      <c r="R147" s="102">
        <v>0.94987468671679198</v>
      </c>
      <c r="S147" s="102">
        <v>0.37931034482758619</v>
      </c>
    </row>
    <row r="148" spans="1:19" x14ac:dyDescent="0.2">
      <c r="A148" s="95" t="s">
        <v>6</v>
      </c>
      <c r="B148" s="80">
        <v>0.76958290946083419</v>
      </c>
      <c r="C148" s="80">
        <v>0.82622268470343396</v>
      </c>
      <c r="D148" s="80">
        <v>0.69791666666666663</v>
      </c>
      <c r="E148" s="80">
        <v>0.74257083621285414</v>
      </c>
      <c r="F148" s="80">
        <v>0.69569707401032699</v>
      </c>
      <c r="G148" s="80">
        <v>0.61449752883031306</v>
      </c>
      <c r="H148" s="80">
        <v>0.66934673366834174</v>
      </c>
      <c r="I148" s="80">
        <v>0.56827731092436973</v>
      </c>
      <c r="J148" s="80">
        <v>0.93572778827977321</v>
      </c>
      <c r="K148" s="80">
        <v>0.93175675675675673</v>
      </c>
      <c r="L148" s="80">
        <v>0.8626913265306122</v>
      </c>
      <c r="M148" s="81">
        <v>4.285287081339713</v>
      </c>
      <c r="N148" s="80">
        <v>0.93638048177887589</v>
      </c>
      <c r="O148" s="80">
        <v>0.96229723805348533</v>
      </c>
      <c r="P148" s="80">
        <v>0.81842696629213485</v>
      </c>
      <c r="Q148" s="80">
        <v>0.99180327868852458</v>
      </c>
      <c r="R148" s="80">
        <v>0.96008968609865475</v>
      </c>
      <c r="S148" s="80">
        <v>0.89230769230769236</v>
      </c>
    </row>
    <row r="149" spans="1:19" x14ac:dyDescent="0.2">
      <c r="A149" s="101" t="s">
        <v>7</v>
      </c>
      <c r="B149" s="102">
        <v>0.87655601659751037</v>
      </c>
      <c r="C149" s="102">
        <v>0.7378435517970402</v>
      </c>
      <c r="D149" s="102">
        <v>0.83172655565293607</v>
      </c>
      <c r="E149" s="102">
        <v>0.80438311688311692</v>
      </c>
      <c r="F149" s="102">
        <v>0.76129032258064511</v>
      </c>
      <c r="G149" s="102">
        <v>0.62947189097103917</v>
      </c>
      <c r="H149" s="102">
        <v>0.59467455621301779</v>
      </c>
      <c r="I149" s="102">
        <v>0.44960116026105873</v>
      </c>
      <c r="J149" s="102">
        <v>0.94412607449856734</v>
      </c>
      <c r="K149" s="102">
        <v>0.92128279883381925</v>
      </c>
      <c r="L149" s="102">
        <v>0.96711624919717409</v>
      </c>
      <c r="M149" s="103">
        <v>3.8621134020618557</v>
      </c>
      <c r="N149" s="102">
        <v>0.90595238095238095</v>
      </c>
      <c r="O149" s="102">
        <v>0.78677462887989202</v>
      </c>
      <c r="P149" s="102">
        <v>0.82097902097902098</v>
      </c>
      <c r="Q149" s="102">
        <v>0.75</v>
      </c>
      <c r="R149" s="102">
        <v>0.96069182389937102</v>
      </c>
      <c r="S149" s="102">
        <v>0.46153846153846156</v>
      </c>
    </row>
    <row r="150" spans="1:19" x14ac:dyDescent="0.2">
      <c r="A150" s="95" t="s">
        <v>8</v>
      </c>
      <c r="B150" s="80">
        <v>0.72408293460925044</v>
      </c>
      <c r="C150" s="80">
        <v>0.66865509761388287</v>
      </c>
      <c r="D150" s="80">
        <v>0.73143759873617697</v>
      </c>
      <c r="E150" s="80">
        <v>0.71888230313293822</v>
      </c>
      <c r="F150" s="80">
        <v>0.67822816548265774</v>
      </c>
      <c r="G150" s="80">
        <v>0.50546567555749888</v>
      </c>
      <c r="H150" s="80">
        <v>0.48316151202749141</v>
      </c>
      <c r="I150" s="80">
        <v>0.45474532795895933</v>
      </c>
      <c r="J150" s="80">
        <v>0.93826157595450854</v>
      </c>
      <c r="K150" s="80">
        <v>0.85880740233036323</v>
      </c>
      <c r="L150" s="80">
        <v>0.88108645246770456</v>
      </c>
      <c r="M150" s="81">
        <v>4.6007509386733414</v>
      </c>
      <c r="N150" s="80">
        <v>0.90554821664464991</v>
      </c>
      <c r="O150" s="80">
        <v>0.89455973079080198</v>
      </c>
      <c r="P150" s="80">
        <v>0.83821805392731541</v>
      </c>
      <c r="Q150" s="80">
        <v>1</v>
      </c>
      <c r="R150" s="80">
        <v>0.96142774899251582</v>
      </c>
      <c r="S150" s="80">
        <v>0.46666666666666667</v>
      </c>
    </row>
    <row r="151" spans="1:19" x14ac:dyDescent="0.2">
      <c r="A151" s="101" t="s">
        <v>9</v>
      </c>
      <c r="B151" s="102">
        <v>0.7099841521394612</v>
      </c>
      <c r="C151" s="102">
        <v>0.65806451612903227</v>
      </c>
      <c r="D151" s="102">
        <v>0.7047075606276747</v>
      </c>
      <c r="E151" s="102">
        <v>0.7957393483709273</v>
      </c>
      <c r="F151" s="102">
        <v>0.69761904761904758</v>
      </c>
      <c r="G151" s="102">
        <v>0.54661016949152541</v>
      </c>
      <c r="H151" s="102">
        <v>0.45387062566277836</v>
      </c>
      <c r="I151" s="102">
        <v>0.68357221609702312</v>
      </c>
      <c r="J151" s="102">
        <v>0.92156862745098034</v>
      </c>
      <c r="K151" s="102">
        <v>0.75620767494356655</v>
      </c>
      <c r="L151" s="102">
        <v>0.91751684311838311</v>
      </c>
      <c r="M151" s="103">
        <v>3.7839879154078551</v>
      </c>
      <c r="N151" s="102">
        <v>0.89378757515030061</v>
      </c>
      <c r="O151" s="102">
        <v>0.91772151898734178</v>
      </c>
      <c r="P151" s="102">
        <v>0.83376288659793818</v>
      </c>
      <c r="Q151" s="102">
        <v>1</v>
      </c>
      <c r="R151" s="102">
        <v>0.9420103092783505</v>
      </c>
      <c r="S151" s="102">
        <v>0.7</v>
      </c>
    </row>
    <row r="152" spans="1:19" x14ac:dyDescent="0.2">
      <c r="A152" s="95" t="s">
        <v>10</v>
      </c>
      <c r="B152" s="80">
        <v>0.90639625585023398</v>
      </c>
      <c r="C152" s="80">
        <v>0.65391304347826085</v>
      </c>
      <c r="D152" s="80">
        <v>0.71973466003316755</v>
      </c>
      <c r="E152" s="80">
        <v>0.71754636233951496</v>
      </c>
      <c r="F152" s="80">
        <v>0.67191601049868765</v>
      </c>
      <c r="G152" s="80">
        <v>0.54456824512534818</v>
      </c>
      <c r="H152" s="80">
        <v>0.56625141562853909</v>
      </c>
      <c r="I152" s="80">
        <v>0.60602549246813442</v>
      </c>
      <c r="J152" s="80">
        <v>0.96276595744680848</v>
      </c>
      <c r="K152" s="80">
        <v>0.89977728285077951</v>
      </c>
      <c r="L152" s="80">
        <v>0.97546346782988003</v>
      </c>
      <c r="M152" s="81">
        <v>3.634020618556701</v>
      </c>
      <c r="N152" s="80">
        <v>0.9024943310657596</v>
      </c>
      <c r="O152" s="80">
        <v>0.81369863013698629</v>
      </c>
      <c r="P152" s="80">
        <v>0.89204545454545459</v>
      </c>
      <c r="Q152" s="80">
        <v>0.375</v>
      </c>
      <c r="R152" s="80">
        <v>0.97443181818181823</v>
      </c>
      <c r="S152" s="80">
        <v>0</v>
      </c>
    </row>
    <row r="153" spans="1:19" x14ac:dyDescent="0.2">
      <c r="A153" s="101" t="s">
        <v>11</v>
      </c>
      <c r="B153" s="102">
        <v>0.6674107142857143</v>
      </c>
      <c r="C153" s="102">
        <v>0.72985781990521326</v>
      </c>
      <c r="D153" s="102">
        <v>0.71169354838709675</v>
      </c>
      <c r="E153" s="102">
        <v>0.71111111111111114</v>
      </c>
      <c r="F153" s="102">
        <v>0.63058186738836264</v>
      </c>
      <c r="G153" s="102">
        <v>0.52713178294573648</v>
      </c>
      <c r="H153" s="102">
        <v>0.44176136363636365</v>
      </c>
      <c r="I153" s="102">
        <v>0.43123209169054444</v>
      </c>
      <c r="J153" s="102">
        <v>0.92932862190812726</v>
      </c>
      <c r="K153" s="102">
        <v>0.84153005464480879</v>
      </c>
      <c r="L153" s="102">
        <v>0.93735255570117959</v>
      </c>
      <c r="M153" s="103">
        <v>4.6476683937823831</v>
      </c>
      <c r="N153" s="102">
        <v>0.80740740740740746</v>
      </c>
      <c r="O153" s="102">
        <v>0.8177215189873418</v>
      </c>
      <c r="P153" s="102">
        <v>0.74151436031331597</v>
      </c>
      <c r="Q153" s="102">
        <v>0.97872340425531912</v>
      </c>
      <c r="R153" s="102">
        <v>0.93472584856396868</v>
      </c>
      <c r="S153" s="102">
        <v>0.5</v>
      </c>
    </row>
    <row r="154" spans="1:19" x14ac:dyDescent="0.2">
      <c r="A154" s="95" t="s">
        <v>30</v>
      </c>
      <c r="B154" s="80">
        <v>0.88161559888579388</v>
      </c>
      <c r="C154" s="80">
        <v>0.72</v>
      </c>
      <c r="D154" s="80">
        <v>0.76551724137931032</v>
      </c>
      <c r="E154" s="80">
        <v>0.70810810810810809</v>
      </c>
      <c r="F154" s="80">
        <v>0.64806866952789699</v>
      </c>
      <c r="G154" s="80">
        <v>0.55080831408775976</v>
      </c>
      <c r="H154" s="80">
        <v>0.57547169811320753</v>
      </c>
      <c r="I154" s="80">
        <v>0.60815047021943569</v>
      </c>
      <c r="J154" s="80">
        <v>0.90476190476190477</v>
      </c>
      <c r="K154" s="80">
        <v>0.78415841584158419</v>
      </c>
      <c r="L154" s="80">
        <v>1</v>
      </c>
      <c r="M154" s="81">
        <v>4.9005059021922426</v>
      </c>
      <c r="N154" s="80">
        <v>0.88729874776386408</v>
      </c>
      <c r="O154" s="80">
        <v>0.81237524950099804</v>
      </c>
      <c r="P154" s="80">
        <v>0.76288659793814428</v>
      </c>
      <c r="Q154" s="80">
        <v>0.94285714285714284</v>
      </c>
      <c r="R154" s="80">
        <v>0.94605809128630702</v>
      </c>
      <c r="S154" s="80">
        <v>0.63636363636363635</v>
      </c>
    </row>
    <row r="155" spans="1:19" x14ac:dyDescent="0.2">
      <c r="A155" s="101" t="s">
        <v>13</v>
      </c>
      <c r="B155" s="102">
        <v>0.89870689655172409</v>
      </c>
      <c r="C155" s="102">
        <v>0.81818181818181823</v>
      </c>
      <c r="D155" s="102">
        <v>0.77079107505070998</v>
      </c>
      <c r="E155" s="102">
        <v>0.77795527156549515</v>
      </c>
      <c r="F155" s="102">
        <v>0.70175438596491224</v>
      </c>
      <c r="G155" s="102">
        <v>0.64309764309764306</v>
      </c>
      <c r="H155" s="102">
        <v>0.59009628610729026</v>
      </c>
      <c r="I155" s="102">
        <v>0.45218800648298219</v>
      </c>
      <c r="J155" s="102">
        <v>0.98915989159891604</v>
      </c>
      <c r="K155" s="102">
        <v>0.91029023746701843</v>
      </c>
      <c r="L155" s="102">
        <v>0.94827160493827156</v>
      </c>
      <c r="M155" s="103">
        <v>4.0896414342629486</v>
      </c>
      <c r="N155" s="102">
        <v>0.88997555012224938</v>
      </c>
      <c r="O155" s="102">
        <v>0.75601374570446733</v>
      </c>
      <c r="P155" s="102">
        <v>0.80143112701252239</v>
      </c>
      <c r="Q155" s="102">
        <v>1</v>
      </c>
      <c r="R155" s="102">
        <v>0.93917710196779969</v>
      </c>
      <c r="S155" s="102">
        <v>0.35714285714285715</v>
      </c>
    </row>
    <row r="156" spans="1:19" x14ac:dyDescent="0.2">
      <c r="A156" s="95" t="s">
        <v>14</v>
      </c>
      <c r="B156" s="80">
        <v>0.77303070761014692</v>
      </c>
      <c r="C156" s="80">
        <v>0.68669527896995708</v>
      </c>
      <c r="D156" s="80">
        <v>0.6157407407407407</v>
      </c>
      <c r="E156" s="80">
        <v>0.7901109989909183</v>
      </c>
      <c r="F156" s="80">
        <v>0.7337986041874377</v>
      </c>
      <c r="G156" s="80">
        <v>0.60139860139860135</v>
      </c>
      <c r="H156" s="80">
        <v>0.41498316498316501</v>
      </c>
      <c r="I156" s="80">
        <v>0.379746835443038</v>
      </c>
      <c r="J156" s="80">
        <v>0.9441964285714286</v>
      </c>
      <c r="K156" s="80">
        <v>0.83563748079877109</v>
      </c>
      <c r="L156" s="80">
        <v>0.95877551020408158</v>
      </c>
      <c r="M156" s="81">
        <v>5.6902173913043477</v>
      </c>
      <c r="N156" s="80">
        <v>0.81523500810372773</v>
      </c>
      <c r="O156" s="80">
        <v>0.28028169014084509</v>
      </c>
      <c r="P156" s="80">
        <v>0.74776119402985075</v>
      </c>
      <c r="Q156" s="80">
        <v>0.7384615384615385</v>
      </c>
      <c r="R156" s="80">
        <v>0.9599406528189911</v>
      </c>
      <c r="S156" s="80">
        <v>0.75</v>
      </c>
    </row>
    <row r="157" spans="1:19" x14ac:dyDescent="0.2">
      <c r="A157" s="101" t="s">
        <v>15</v>
      </c>
      <c r="B157" s="102">
        <v>0.82587064676616917</v>
      </c>
      <c r="C157" s="102">
        <v>0.90500000000000003</v>
      </c>
      <c r="D157" s="102">
        <v>0.82592592592592595</v>
      </c>
      <c r="E157" s="102">
        <v>0.84705882352941175</v>
      </c>
      <c r="F157" s="102">
        <v>0.78599221789883267</v>
      </c>
      <c r="G157" s="102">
        <v>0.6</v>
      </c>
      <c r="H157" s="102">
        <v>0.65517241379310343</v>
      </c>
      <c r="I157" s="102">
        <v>0.7947882736156352</v>
      </c>
      <c r="J157" s="102">
        <v>0.91666666666666663</v>
      </c>
      <c r="K157" s="102">
        <v>0.94736842105263153</v>
      </c>
      <c r="L157" s="102">
        <v>0.76851851851851849</v>
      </c>
      <c r="M157" s="103">
        <v>4.1868686868686869</v>
      </c>
      <c r="N157" s="102">
        <v>0.93370165745856348</v>
      </c>
      <c r="O157" s="102">
        <v>0.95</v>
      </c>
      <c r="P157" s="102">
        <v>0.72727272727272729</v>
      </c>
      <c r="Q157" s="102">
        <v>1</v>
      </c>
      <c r="R157" s="102">
        <v>0.93838862559241709</v>
      </c>
      <c r="S157" s="102">
        <v>0.66666666666666663</v>
      </c>
    </row>
    <row r="158" spans="1:19" x14ac:dyDescent="0.2">
      <c r="A158" s="95" t="s">
        <v>16</v>
      </c>
      <c r="B158" s="80">
        <v>0.71480804387568553</v>
      </c>
      <c r="C158" s="80">
        <v>0.83532658693652251</v>
      </c>
      <c r="D158" s="80">
        <v>0.81787521079258008</v>
      </c>
      <c r="E158" s="80">
        <v>0.80309139784946237</v>
      </c>
      <c r="F158" s="80">
        <v>0.75402144772117963</v>
      </c>
      <c r="G158" s="80">
        <v>0.63523391812865493</v>
      </c>
      <c r="H158" s="80">
        <v>0.6161309884778654</v>
      </c>
      <c r="I158" s="80">
        <v>0.69062901155327339</v>
      </c>
      <c r="J158" s="80">
        <v>0.9269662921348315</v>
      </c>
      <c r="K158" s="80">
        <v>0.85607008760951186</v>
      </c>
      <c r="L158" s="80">
        <v>0.84914675767918091</v>
      </c>
      <c r="M158" s="81">
        <v>3.8170347003154572</v>
      </c>
      <c r="N158" s="80">
        <v>0.92137320044296789</v>
      </c>
      <c r="O158" s="80">
        <v>0.87697516930022579</v>
      </c>
      <c r="P158" s="80">
        <v>0.78545887961859351</v>
      </c>
      <c r="Q158" s="80">
        <v>0.91836734693877553</v>
      </c>
      <c r="R158" s="80">
        <v>0.95351609058402864</v>
      </c>
      <c r="S158" s="80">
        <v>0.54166666666666663</v>
      </c>
    </row>
    <row r="159" spans="1:19" x14ac:dyDescent="0.2">
      <c r="A159" s="101" t="s">
        <v>17</v>
      </c>
      <c r="B159" s="102">
        <v>0.80566801619433204</v>
      </c>
      <c r="C159" s="102">
        <v>0.84033613445378152</v>
      </c>
      <c r="D159" s="102">
        <v>0.6690647482014388</v>
      </c>
      <c r="E159" s="102">
        <v>0.82771535580524347</v>
      </c>
      <c r="F159" s="102">
        <v>0.7303370786516854</v>
      </c>
      <c r="G159" s="102">
        <v>0.55371900826446285</v>
      </c>
      <c r="H159" s="102">
        <v>0.53216374269005851</v>
      </c>
      <c r="I159" s="102">
        <v>0.58892128279883382</v>
      </c>
      <c r="J159" s="102">
        <v>0.967741935483871</v>
      </c>
      <c r="K159" s="102">
        <v>0.74431818181818177</v>
      </c>
      <c r="L159" s="102">
        <v>1</v>
      </c>
      <c r="M159" s="103">
        <v>4.4401408450704229</v>
      </c>
      <c r="N159" s="102">
        <v>0.92777777777777781</v>
      </c>
      <c r="O159" s="102">
        <v>0.89592760180995479</v>
      </c>
      <c r="P159" s="102">
        <v>0.863849765258216</v>
      </c>
      <c r="Q159" s="102">
        <v>1</v>
      </c>
      <c r="R159" s="102">
        <v>0.90140845070422537</v>
      </c>
      <c r="S159" s="102">
        <v>0.6</v>
      </c>
    </row>
    <row r="160" spans="1:19" x14ac:dyDescent="0.2">
      <c r="A160" s="95" t="s">
        <v>18</v>
      </c>
      <c r="B160" s="80">
        <v>0.52307692307692311</v>
      </c>
      <c r="C160" s="80">
        <v>0.67260579064587978</v>
      </c>
      <c r="D160" s="80">
        <v>0.81404958677685946</v>
      </c>
      <c r="E160" s="80">
        <v>0.74512987012987009</v>
      </c>
      <c r="F160" s="80">
        <v>0.64803625377643503</v>
      </c>
      <c r="G160" s="80">
        <v>0.62049335863377608</v>
      </c>
      <c r="H160" s="80">
        <v>0.47819767441860467</v>
      </c>
      <c r="I160" s="80">
        <v>0.5037974683544304</v>
      </c>
      <c r="J160" s="80">
        <v>0.94352159468438535</v>
      </c>
      <c r="K160" s="80">
        <v>0.87392550143266479</v>
      </c>
      <c r="L160" s="80">
        <v>1</v>
      </c>
      <c r="M160" s="81">
        <v>4.268217054263566</v>
      </c>
      <c r="N160" s="80">
        <v>0.88557213930348255</v>
      </c>
      <c r="O160" s="80">
        <v>0.63017751479289941</v>
      </c>
      <c r="P160" s="80">
        <v>0.78260869565217395</v>
      </c>
      <c r="Q160" s="80">
        <v>0.91666666666666663</v>
      </c>
      <c r="R160" s="80">
        <v>0.91384615384615386</v>
      </c>
      <c r="S160" s="80">
        <v>0.18518518518518517</v>
      </c>
    </row>
    <row r="161" spans="1:19" x14ac:dyDescent="0.2">
      <c r="A161" s="101" t="s">
        <v>19</v>
      </c>
      <c r="B161" s="102">
        <v>0.54584615384615387</v>
      </c>
      <c r="C161" s="102">
        <v>0.70893191755153029</v>
      </c>
      <c r="D161" s="102">
        <v>0.77932636469221839</v>
      </c>
      <c r="E161" s="102">
        <v>0.7524169819251787</v>
      </c>
      <c r="F161" s="102">
        <v>0.6859641815910037</v>
      </c>
      <c r="G161" s="102">
        <v>0.58748728382502546</v>
      </c>
      <c r="H161" s="102">
        <v>0.4961038961038961</v>
      </c>
      <c r="I161" s="102">
        <v>0.50407166123778502</v>
      </c>
      <c r="J161" s="102">
        <v>0.88709677419354838</v>
      </c>
      <c r="K161" s="102">
        <v>0.86480186480186483</v>
      </c>
      <c r="L161" s="102">
        <v>0.85670177987649831</v>
      </c>
      <c r="M161" s="103">
        <v>4.4598540145985401</v>
      </c>
      <c r="N161" s="102">
        <v>0.87590187590187585</v>
      </c>
      <c r="O161" s="102">
        <v>0.93073170731707322</v>
      </c>
      <c r="P161" s="102">
        <v>0.79120879120879117</v>
      </c>
      <c r="Q161" s="102">
        <v>1</v>
      </c>
      <c r="R161" s="102">
        <v>0.96909272183449646</v>
      </c>
      <c r="S161" s="102">
        <v>0.56521739130434778</v>
      </c>
    </row>
    <row r="162" spans="1:19" x14ac:dyDescent="0.2">
      <c r="A162" s="95" t="s">
        <v>20</v>
      </c>
      <c r="B162" s="80">
        <v>0.92195121951219516</v>
      </c>
      <c r="C162" s="80">
        <v>0.845771144278607</v>
      </c>
      <c r="D162" s="80">
        <v>0.75233644859813087</v>
      </c>
      <c r="E162" s="80">
        <v>0.80722891566265065</v>
      </c>
      <c r="F162" s="80">
        <v>0.74603174603174605</v>
      </c>
      <c r="G162" s="80">
        <v>0.55092592592592593</v>
      </c>
      <c r="H162" s="80">
        <v>0.53846153846153844</v>
      </c>
      <c r="I162" s="80">
        <v>0.54918032786885251</v>
      </c>
      <c r="J162" s="80">
        <v>0.97647058823529409</v>
      </c>
      <c r="K162" s="80">
        <v>0.9178082191780822</v>
      </c>
      <c r="L162" s="80">
        <v>0.87177570093457946</v>
      </c>
      <c r="M162" s="81">
        <v>4.104166666666667</v>
      </c>
      <c r="N162" s="80">
        <v>0.95104895104895104</v>
      </c>
      <c r="O162" s="80">
        <v>0.75609756097560976</v>
      </c>
      <c r="P162" s="80">
        <v>0.74846625766871167</v>
      </c>
      <c r="Q162" s="80">
        <v>1</v>
      </c>
      <c r="R162" s="80">
        <v>0.95652173913043481</v>
      </c>
      <c r="S162" s="80">
        <v>0.2</v>
      </c>
    </row>
    <row r="163" spans="1:19" x14ac:dyDescent="0.2">
      <c r="A163" s="101" t="s">
        <v>21</v>
      </c>
      <c r="B163" s="102">
        <v>0.75414847161572052</v>
      </c>
      <c r="C163" s="102">
        <v>0.80317040951122853</v>
      </c>
      <c r="D163" s="102">
        <v>0.76756066411238821</v>
      </c>
      <c r="E163" s="102">
        <v>0.76787954830614802</v>
      </c>
      <c r="F163" s="102">
        <v>0.72729997003296376</v>
      </c>
      <c r="G163" s="102">
        <v>0.63403508771929828</v>
      </c>
      <c r="H163" s="102">
        <v>0.63681446907817973</v>
      </c>
      <c r="I163" s="102">
        <v>0.554581191412156</v>
      </c>
      <c r="J163" s="102">
        <v>0.90109890109890112</v>
      </c>
      <c r="K163" s="102">
        <v>0.91188645771732701</v>
      </c>
      <c r="L163" s="102">
        <v>0.98455984448764233</v>
      </c>
      <c r="M163" s="103">
        <v>4.1424713031735312</v>
      </c>
      <c r="N163" s="102">
        <v>0.89793641940881208</v>
      </c>
      <c r="O163" s="102">
        <v>0.84112149532710279</v>
      </c>
      <c r="P163" s="102">
        <v>0.84438430311231394</v>
      </c>
      <c r="Q163" s="102">
        <v>1</v>
      </c>
      <c r="R163" s="102">
        <v>0.97508417508417511</v>
      </c>
      <c r="S163" s="102">
        <v>0.81818181818181823</v>
      </c>
    </row>
    <row r="164" spans="1:19" x14ac:dyDescent="0.2">
      <c r="A164" s="95" t="s">
        <v>22</v>
      </c>
      <c r="B164" s="80">
        <v>0.87878787878787878</v>
      </c>
      <c r="C164" s="80">
        <v>0.87628865979381443</v>
      </c>
      <c r="D164" s="80">
        <v>0.70408163265306123</v>
      </c>
      <c r="E164" s="80">
        <v>0.86792452830188682</v>
      </c>
      <c r="F164" s="80">
        <v>0.73053892215568861</v>
      </c>
      <c r="G164" s="80">
        <v>0.62790697674418605</v>
      </c>
      <c r="H164" s="80">
        <v>0.50314465408805031</v>
      </c>
      <c r="I164" s="80">
        <v>0.66923076923076918</v>
      </c>
      <c r="J164" s="80">
        <v>0.92500000000000004</v>
      </c>
      <c r="K164" s="80">
        <v>0.84210526315789469</v>
      </c>
      <c r="L164" s="80">
        <v>0.87966573816155991</v>
      </c>
      <c r="M164" s="81">
        <v>4.6598639455782314</v>
      </c>
      <c r="N164" s="80">
        <v>0.83720930232558144</v>
      </c>
      <c r="O164" s="80">
        <v>0.90099009900990101</v>
      </c>
      <c r="P164" s="80">
        <v>0.8</v>
      </c>
      <c r="Q164" s="80">
        <v>1</v>
      </c>
      <c r="R164" s="80">
        <v>0.93877551020408168</v>
      </c>
      <c r="S164" s="80">
        <v>1</v>
      </c>
    </row>
    <row r="165" spans="1:19" x14ac:dyDescent="0.2">
      <c r="A165" s="101" t="s">
        <v>23</v>
      </c>
      <c r="B165" s="102">
        <v>0.90551181102362199</v>
      </c>
      <c r="C165" s="102">
        <v>0.76068376068376065</v>
      </c>
      <c r="D165" s="102">
        <v>0.7142857142857143</v>
      </c>
      <c r="E165" s="102">
        <v>0.74086378737541525</v>
      </c>
      <c r="F165" s="102">
        <v>0.66666666666666663</v>
      </c>
      <c r="G165" s="102">
        <v>0.57835820895522383</v>
      </c>
      <c r="H165" s="102">
        <v>0.38560411311053983</v>
      </c>
      <c r="I165" s="102">
        <v>0.43193717277486909</v>
      </c>
      <c r="J165" s="102">
        <v>0.898876404494382</v>
      </c>
      <c r="K165" s="102">
        <v>0.83636363636363631</v>
      </c>
      <c r="L165" s="102">
        <v>1</v>
      </c>
      <c r="M165" s="103">
        <v>5.1065573770491799</v>
      </c>
      <c r="N165" s="102">
        <v>0.86069651741293529</v>
      </c>
      <c r="O165" s="102">
        <v>0.91891891891891897</v>
      </c>
      <c r="P165" s="102">
        <v>0.7331460674157303</v>
      </c>
      <c r="Q165" s="102">
        <v>0.97435897435897434</v>
      </c>
      <c r="R165" s="102">
        <v>0.92436974789915971</v>
      </c>
      <c r="S165" s="102">
        <v>0.52380952380952384</v>
      </c>
    </row>
    <row r="166" spans="1:19" x14ac:dyDescent="0.2">
      <c r="A166" s="104" t="s">
        <v>24</v>
      </c>
      <c r="B166" s="105">
        <v>0.75404493739637524</v>
      </c>
      <c r="C166" s="105">
        <v>0.76126417200258478</v>
      </c>
      <c r="D166" s="105">
        <v>0.74971570910272378</v>
      </c>
      <c r="E166" s="105">
        <v>0.7636838998060218</v>
      </c>
      <c r="F166" s="105">
        <v>0.70995350368267296</v>
      </c>
      <c r="G166" s="105">
        <v>0.59687424861745608</v>
      </c>
      <c r="H166" s="105">
        <v>0.56403792610429682</v>
      </c>
      <c r="I166" s="105">
        <v>0.54039052829133893</v>
      </c>
      <c r="J166" s="105">
        <v>0.92067326424062967</v>
      </c>
      <c r="K166" s="105">
        <v>0.87452586860870885</v>
      </c>
      <c r="L166" s="105">
        <v>0.93712387863034963</v>
      </c>
      <c r="M166" s="106">
        <v>4.4035916195543727</v>
      </c>
      <c r="N166" s="105">
        <v>0.89658856206822879</v>
      </c>
      <c r="O166" s="105">
        <v>0.84797843665768191</v>
      </c>
      <c r="P166" s="105">
        <v>0.81322465041107439</v>
      </c>
      <c r="Q166" s="105">
        <v>0.93678160919540232</v>
      </c>
      <c r="R166" s="105">
        <v>0.95683098591549298</v>
      </c>
      <c r="S166" s="105">
        <v>0.579185520361991</v>
      </c>
    </row>
    <row r="167" spans="1:19" x14ac:dyDescent="0.2">
      <c r="A167" s="117" t="s">
        <v>206</v>
      </c>
      <c r="B167" s="118">
        <v>0.75347758887171556</v>
      </c>
      <c r="C167" s="118">
        <v>0.76328654786311312</v>
      </c>
      <c r="D167" s="118">
        <v>0.74031890660592259</v>
      </c>
      <c r="E167" s="118">
        <v>0.75934769947582992</v>
      </c>
      <c r="F167" s="118">
        <v>0.72258574007220222</v>
      </c>
      <c r="G167" s="118">
        <v>0.5950672060550698</v>
      </c>
      <c r="H167" s="118">
        <v>0.58447907118851206</v>
      </c>
      <c r="I167" s="118">
        <v>0.51935378943944488</v>
      </c>
      <c r="J167" s="118">
        <v>0.90628904623073714</v>
      </c>
      <c r="K167" s="118">
        <v>0.87578520770010126</v>
      </c>
      <c r="L167" s="118">
        <v>0.94922445711998404</v>
      </c>
      <c r="M167" s="119">
        <v>4.5846418584641855</v>
      </c>
      <c r="N167" s="118">
        <v>0.89436060365369341</v>
      </c>
      <c r="O167" s="118">
        <v>0.79224652087475145</v>
      </c>
      <c r="P167" s="118">
        <v>0.83224170716247625</v>
      </c>
      <c r="Q167" s="118">
        <v>0.93772893772893773</v>
      </c>
      <c r="R167" s="118">
        <v>0.96901821226711327</v>
      </c>
      <c r="S167" s="118">
        <v>0.61290322580645162</v>
      </c>
    </row>
    <row r="168" spans="1:19" x14ac:dyDescent="0.2">
      <c r="A168" s="117" t="s">
        <v>207</v>
      </c>
      <c r="B168" s="118">
        <v>0.64021164021164023</v>
      </c>
      <c r="C168" s="118">
        <v>0.72729766803840878</v>
      </c>
      <c r="D168" s="118">
        <v>0.75572327044025156</v>
      </c>
      <c r="E168" s="118">
        <v>0.76337823079723333</v>
      </c>
      <c r="F168" s="118">
        <v>0.6895197286198893</v>
      </c>
      <c r="G168" s="118">
        <v>0.59135381114903296</v>
      </c>
      <c r="H168" s="118">
        <v>0.47954470471791488</v>
      </c>
      <c r="I168" s="118">
        <v>0.49714693295292439</v>
      </c>
      <c r="J168" s="118">
        <v>0.91460587326120557</v>
      </c>
      <c r="K168" s="118">
        <v>0.86023351648351654</v>
      </c>
      <c r="L168" s="118">
        <v>0.94623466196166495</v>
      </c>
      <c r="M168" s="119">
        <v>4.5642335766423354</v>
      </c>
      <c r="N168" s="118">
        <v>0.87314141094590314</v>
      </c>
      <c r="O168" s="118">
        <v>0.858312566749733</v>
      </c>
      <c r="P168" s="118">
        <v>0.79919087899963226</v>
      </c>
      <c r="Q168" s="118">
        <v>0.91500000000000004</v>
      </c>
      <c r="R168" s="118">
        <v>0.94673034533431299</v>
      </c>
      <c r="S168" s="118">
        <v>0.41964285714285715</v>
      </c>
    </row>
    <row r="169" spans="1:19" x14ac:dyDescent="0.2">
      <c r="A169" s="117" t="s">
        <v>208</v>
      </c>
      <c r="B169" s="118">
        <v>0.85731028420744215</v>
      </c>
      <c r="C169" s="118">
        <v>0.71245421245421248</v>
      </c>
      <c r="D169" s="118">
        <v>0.7624657534246575</v>
      </c>
      <c r="E169" s="118">
        <v>0.76271992391821208</v>
      </c>
      <c r="F169" s="118">
        <v>0.70088980150581792</v>
      </c>
      <c r="G169" s="118">
        <v>0.57417721518987341</v>
      </c>
      <c r="H169" s="118">
        <v>0.53857172089216288</v>
      </c>
      <c r="I169" s="118">
        <v>0.55874894336432801</v>
      </c>
      <c r="J169" s="118">
        <v>0.93359040274207372</v>
      </c>
      <c r="K169" s="118">
        <v>0.85136790526745609</v>
      </c>
      <c r="L169" s="118">
        <v>0.98769347640300065</v>
      </c>
      <c r="M169" s="119">
        <v>4.1572206211975669</v>
      </c>
      <c r="N169" s="118">
        <v>0.8982482295937384</v>
      </c>
      <c r="O169" s="118">
        <v>0.84476287956328899</v>
      </c>
      <c r="P169" s="118">
        <v>0.80821917808219179</v>
      </c>
      <c r="Q169" s="118">
        <v>0.90062111801242239</v>
      </c>
      <c r="R169" s="118">
        <v>0.94971056439942114</v>
      </c>
      <c r="S169" s="118">
        <v>0.56603773584905659</v>
      </c>
    </row>
    <row r="170" spans="1:19" x14ac:dyDescent="0.2">
      <c r="A170" s="117" t="s">
        <v>224</v>
      </c>
      <c r="B170" s="118">
        <v>0.77536610878661083</v>
      </c>
      <c r="C170" s="118">
        <v>0.83337769496939051</v>
      </c>
      <c r="D170" s="118">
        <v>0.74806110458284369</v>
      </c>
      <c r="E170" s="118">
        <v>0.7718554039099963</v>
      </c>
      <c r="F170" s="118">
        <v>0.71769456681350952</v>
      </c>
      <c r="G170" s="118">
        <v>0.62353678929765888</v>
      </c>
      <c r="H170" s="118">
        <v>0.63907056798623063</v>
      </c>
      <c r="I170" s="118">
        <v>0.60515727871250913</v>
      </c>
      <c r="J170" s="118">
        <v>0.93818415969092084</v>
      </c>
      <c r="K170" s="118">
        <v>0.9064449064449065</v>
      </c>
      <c r="L170" s="118">
        <v>0.86559806685461138</v>
      </c>
      <c r="M170" s="119">
        <v>4.1712654614652713</v>
      </c>
      <c r="N170" s="118">
        <v>0.92338961851156975</v>
      </c>
      <c r="O170" s="118">
        <v>0.91203931203931199</v>
      </c>
      <c r="P170" s="118">
        <v>0.80366225839267547</v>
      </c>
      <c r="Q170" s="118">
        <v>0.97881355932203384</v>
      </c>
      <c r="R170" s="118">
        <v>0.95402590805181609</v>
      </c>
      <c r="S170" s="118">
        <v>0.70229007633587781</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9"/>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8" width="8.85546875" style="1"/>
    <col min="19" max="19" width="0" style="1" hidden="1" customWidth="1"/>
    <col min="20" max="16384" width="8.85546875" style="1"/>
  </cols>
  <sheetData>
    <row r="1" spans="2:16" ht="12.75" thickBot="1" x14ac:dyDescent="0.25"/>
    <row r="2" spans="2:16" x14ac:dyDescent="0.2">
      <c r="B2" s="59"/>
      <c r="C2" s="60"/>
      <c r="D2" s="60"/>
      <c r="E2" s="60"/>
      <c r="F2" s="60"/>
      <c r="G2" s="60"/>
      <c r="H2" s="60"/>
      <c r="I2" s="60"/>
      <c r="J2" s="60"/>
      <c r="K2" s="60"/>
      <c r="L2" s="60"/>
      <c r="M2" s="60"/>
      <c r="N2" s="61"/>
      <c r="P2" s="3" t="s">
        <v>113</v>
      </c>
    </row>
    <row r="3" spans="2:16" x14ac:dyDescent="0.2">
      <c r="B3" s="62"/>
      <c r="C3" s="63" t="s">
        <v>88</v>
      </c>
      <c r="D3" s="163" t="s">
        <v>249</v>
      </c>
      <c r="E3" s="163"/>
      <c r="F3" s="163"/>
      <c r="G3" s="163"/>
      <c r="H3" s="163"/>
      <c r="I3" s="163"/>
      <c r="J3" s="163"/>
      <c r="K3" s="163"/>
      <c r="L3" s="64" t="str">
        <f>INDEX(Notes!$C$44:$C$61,MATCH(D3,Notes!$D$44:$D$61,0))</f>
        <v>01</v>
      </c>
      <c r="M3" s="65" t="s">
        <v>170</v>
      </c>
      <c r="N3" s="66"/>
    </row>
    <row r="4" spans="2:16" x14ac:dyDescent="0.2">
      <c r="B4" s="62"/>
      <c r="C4" s="63" t="s">
        <v>89</v>
      </c>
      <c r="D4" s="163" t="s">
        <v>185</v>
      </c>
      <c r="E4" s="163"/>
      <c r="F4" s="163"/>
      <c r="G4" s="163"/>
      <c r="H4" s="163"/>
      <c r="I4" s="163"/>
      <c r="J4" s="163"/>
      <c r="K4" s="163"/>
      <c r="L4" s="67">
        <f>MATCH(D4,Summary!$A$10:$A$216,0)</f>
        <v>1</v>
      </c>
      <c r="M4" s="68"/>
      <c r="N4" s="66"/>
    </row>
    <row r="5" spans="2:16" x14ac:dyDescent="0.2">
      <c r="B5" s="69"/>
      <c r="C5" s="64"/>
      <c r="D5" s="64"/>
      <c r="E5" s="64"/>
      <c r="F5" s="64"/>
      <c r="G5" s="64"/>
      <c r="H5" s="64"/>
      <c r="I5" s="64"/>
      <c r="J5" s="64"/>
      <c r="K5" s="64"/>
      <c r="L5" s="64"/>
      <c r="M5" s="96" t="str">
        <f>IF($L$3="12","Look at this axis for this measure▼   ","")</f>
        <v/>
      </c>
      <c r="N5" s="70"/>
    </row>
    <row r="6" spans="2:16" x14ac:dyDescent="0.2">
      <c r="B6" s="69"/>
      <c r="C6" s="64"/>
      <c r="D6" s="64" t="s">
        <v>130</v>
      </c>
      <c r="E6" s="64"/>
      <c r="F6" s="64"/>
      <c r="G6" s="64"/>
      <c r="H6" s="64" t="s">
        <v>129</v>
      </c>
      <c r="I6" s="64"/>
      <c r="J6" s="64"/>
      <c r="K6" s="64"/>
      <c r="L6" s="64"/>
      <c r="M6" s="64"/>
      <c r="N6" s="70"/>
    </row>
    <row r="7" spans="2:16" x14ac:dyDescent="0.2">
      <c r="B7" s="69"/>
      <c r="C7" s="64"/>
      <c r="D7" s="64" t="s">
        <v>87</v>
      </c>
      <c r="E7" s="64" t="str">
        <f ca="1">IFERROR("National Result ("&amp;TEXT(E8,"0%")&amp;")",I7)</f>
        <v>National Result (75%)</v>
      </c>
      <c r="F7" s="64" t="str">
        <f>IFERROR("National Target ("&amp;TEXT(F8,"0%")&amp;")",J7)</f>
        <v>National Target (95%)</v>
      </c>
      <c r="G7" s="64"/>
      <c r="H7" s="64" t="s">
        <v>87</v>
      </c>
      <c r="I7" s="64" t="e">
        <f ca="1">"National Result ("&amp;TEXT(I8,"#.00")&amp;")"</f>
        <v>#N/A</v>
      </c>
      <c r="J7" s="64" t="e">
        <f>"National Target ("&amp;TEXT(J8,"#.00")&amp;")"</f>
        <v>#N/A</v>
      </c>
      <c r="K7" s="64"/>
      <c r="L7" s="64"/>
      <c r="M7" s="64"/>
      <c r="N7" s="70"/>
    </row>
    <row r="8" spans="2:16" x14ac:dyDescent="0.2">
      <c r="B8" s="69"/>
      <c r="C8" s="64" t="s">
        <v>4</v>
      </c>
      <c r="D8" s="71">
        <f ca="1">IF($L$3="12","",OFFSET(Summary!B11,$L$4-1,$L$3-1))</f>
        <v>0.77247807017543857</v>
      </c>
      <c r="E8" s="72">
        <f ca="1">IF($L$3="12",NA(),OFFSET(Summary!$B$31,$L$4-1,$L$3-1))</f>
        <v>0.74898410575587671</v>
      </c>
      <c r="F8" s="72">
        <f>IF($L$3="12",NA(),HLOOKUP($L$3,Summary!$B$4:$S$8,5,))</f>
        <v>0.95</v>
      </c>
      <c r="G8" s="64"/>
      <c r="H8" s="73" t="str">
        <f ca="1">IF($L$3="12",OFFSET(Summary!B11,$L$4-1,$L$3-1),"")</f>
        <v/>
      </c>
      <c r="I8" s="73" t="e">
        <f ca="1">IF($L$3="12",OFFSET(Summary!$B$31,$L$4-1,$L$3-1),NA())</f>
        <v>#N/A</v>
      </c>
      <c r="J8" s="73" t="e">
        <f>IF($L$3="12",HLOOKUP($L$3,Summary!$B$4:$S$8,5,),NA())</f>
        <v>#N/A</v>
      </c>
      <c r="K8" s="74" t="str">
        <f ca="1">IF($L$3="12",TEXT(SUM(D8,H8),"0.00"),TEXT(SUM(D8,H8),"0%"))</f>
        <v>77%</v>
      </c>
      <c r="L8" s="64"/>
      <c r="M8" s="64"/>
      <c r="N8" s="70"/>
    </row>
    <row r="9" spans="2:16" x14ac:dyDescent="0.2">
      <c r="B9" s="69"/>
      <c r="C9" s="64" t="s">
        <v>5</v>
      </c>
      <c r="D9" s="71">
        <f ca="1">IF($L$3="12","",OFFSET(Summary!B12,$L$4-1,$L$3-1))</f>
        <v>0.79377431906614782</v>
      </c>
      <c r="E9" s="72">
        <f ca="1">IF($L$3="12",NA(),OFFSET(Summary!$B$31,$L$4-1,$L$3-1))</f>
        <v>0.74898410575587671</v>
      </c>
      <c r="F9" s="72">
        <f>IF($L$3="12",NA(),HLOOKUP($L$3,Summary!$B$4:$S$8,5,))</f>
        <v>0.95</v>
      </c>
      <c r="G9" s="64"/>
      <c r="H9" s="73" t="str">
        <f ca="1">IF($L$3="12",OFFSET(Summary!B12,$L$4-1,$L$3-1),"")</f>
        <v/>
      </c>
      <c r="I9" s="73" t="e">
        <f ca="1">IF($L$3="12",OFFSET(Summary!$B$31,$L$4-1,$L$3-1),NA())</f>
        <v>#N/A</v>
      </c>
      <c r="J9" s="73" t="e">
        <f>IF($L$3="12",HLOOKUP($L$3,Summary!$B$4:$S$8,5,),NA())</f>
        <v>#N/A</v>
      </c>
      <c r="K9" s="74" t="str">
        <f t="shared" ref="K9:K27" ca="1" si="0">IF($L$3="12",TEXT(SUM(D9,H9),"0.00"),TEXT(SUM(D9,H9),"0%"))</f>
        <v>79%</v>
      </c>
      <c r="L9" s="64"/>
      <c r="M9" s="64"/>
      <c r="N9" s="70"/>
      <c r="P9" s="3" t="s">
        <v>155</v>
      </c>
    </row>
    <row r="10" spans="2:16" x14ac:dyDescent="0.2">
      <c r="B10" s="69"/>
      <c r="C10" s="64" t="s">
        <v>6</v>
      </c>
      <c r="D10" s="71">
        <f ca="1">IF($L$3="12","",OFFSET(Summary!B13,$L$4-1,$L$3-1))</f>
        <v>0.76979116075764931</v>
      </c>
      <c r="E10" s="72">
        <f ca="1">IF($L$3="12",NA(),OFFSET(Summary!$B$31,$L$4-1,$L$3-1))</f>
        <v>0.74898410575587671</v>
      </c>
      <c r="F10" s="72">
        <f>IF($L$3="12",NA(),HLOOKUP($L$3,Summary!$B$4:$S$8,5,))</f>
        <v>0.95</v>
      </c>
      <c r="G10" s="64"/>
      <c r="H10" s="73" t="str">
        <f ca="1">IF($L$3="12",OFFSET(Summary!B13,$L$4-1,$L$3-1),"")</f>
        <v/>
      </c>
      <c r="I10" s="73" t="e">
        <f ca="1">IF($L$3="12",OFFSET(Summary!$B$31,$L$4-1,$L$3-1),NA())</f>
        <v>#N/A</v>
      </c>
      <c r="J10" s="73" t="e">
        <f>IF($L$3="12",HLOOKUP($L$3,Summary!$B$4:$S$8,5,),NA())</f>
        <v>#N/A</v>
      </c>
      <c r="K10" s="74" t="str">
        <f t="shared" ca="1" si="0"/>
        <v>77%</v>
      </c>
      <c r="L10" s="64"/>
      <c r="M10" s="64"/>
      <c r="N10" s="70"/>
    </row>
    <row r="11" spans="2:16" x14ac:dyDescent="0.2">
      <c r="B11" s="69"/>
      <c r="C11" s="64" t="s">
        <v>7</v>
      </c>
      <c r="D11" s="71">
        <f ca="1">IF($L$3="12","",OFFSET(Summary!B14,$L$4-1,$L$3-1))</f>
        <v>0.86567164179104472</v>
      </c>
      <c r="E11" s="72">
        <f ca="1">IF($L$3="12",NA(),OFFSET(Summary!$B$31,$L$4-1,$L$3-1))</f>
        <v>0.74898410575587671</v>
      </c>
      <c r="F11" s="72">
        <f>IF($L$3="12",NA(),HLOOKUP($L$3,Summary!$B$4:$S$8,5,))</f>
        <v>0.95</v>
      </c>
      <c r="G11" s="64"/>
      <c r="H11" s="73" t="str">
        <f ca="1">IF($L$3="12",OFFSET(Summary!B14,$L$4-1,$L$3-1),"")</f>
        <v/>
      </c>
      <c r="I11" s="73" t="e">
        <f ca="1">IF($L$3="12",OFFSET(Summary!$B$31,$L$4-1,$L$3-1),NA())</f>
        <v>#N/A</v>
      </c>
      <c r="J11" s="73" t="e">
        <f>IF($L$3="12",HLOOKUP($L$3,Summary!$B$4:$S$8,5,),NA())</f>
        <v>#N/A</v>
      </c>
      <c r="K11" s="74" t="str">
        <f t="shared" ca="1" si="0"/>
        <v>87%</v>
      </c>
      <c r="L11" s="64"/>
      <c r="M11" s="64"/>
      <c r="N11" s="70"/>
    </row>
    <row r="12" spans="2:16" x14ac:dyDescent="0.2">
      <c r="B12" s="69"/>
      <c r="C12" s="64" t="s">
        <v>8</v>
      </c>
      <c r="D12" s="71">
        <f ca="1">IF($L$3="12","",OFFSET(Summary!B15,$L$4-1,$L$3-1))</f>
        <v>0.70909090909090911</v>
      </c>
      <c r="E12" s="72">
        <f ca="1">IF($L$3="12",NA(),OFFSET(Summary!$B$31,$L$4-1,$L$3-1))</f>
        <v>0.74898410575587671</v>
      </c>
      <c r="F12" s="72">
        <f>IF($L$3="12",NA(),HLOOKUP($L$3,Summary!$B$4:$S$8,5,))</f>
        <v>0.95</v>
      </c>
      <c r="G12" s="64"/>
      <c r="H12" s="73" t="str">
        <f ca="1">IF($L$3="12",OFFSET(Summary!B15,$L$4-1,$L$3-1),"")</f>
        <v/>
      </c>
      <c r="I12" s="73" t="e">
        <f ca="1">IF($L$3="12",OFFSET(Summary!$B$31,$L$4-1,$L$3-1),NA())</f>
        <v>#N/A</v>
      </c>
      <c r="J12" s="73" t="e">
        <f>IF($L$3="12",HLOOKUP($L$3,Summary!$B$4:$S$8,5,),NA())</f>
        <v>#N/A</v>
      </c>
      <c r="K12" s="74" t="str">
        <f t="shared" ca="1" si="0"/>
        <v>71%</v>
      </c>
      <c r="L12" s="64"/>
      <c r="M12" s="64"/>
      <c r="N12" s="70"/>
    </row>
    <row r="13" spans="2:16" x14ac:dyDescent="0.2">
      <c r="B13" s="69"/>
      <c r="C13" s="64" t="s">
        <v>9</v>
      </c>
      <c r="D13" s="71">
        <f ca="1">IF($L$3="12","",OFFSET(Summary!B16,$L$4-1,$L$3-1))</f>
        <v>0.70044052863436124</v>
      </c>
      <c r="E13" s="72">
        <f ca="1">IF($L$3="12",NA(),OFFSET(Summary!$B$31,$L$4-1,$L$3-1))</f>
        <v>0.74898410575587671</v>
      </c>
      <c r="F13" s="72">
        <f>IF($L$3="12",NA(),HLOOKUP($L$3,Summary!$B$4:$S$8,5,))</f>
        <v>0.95</v>
      </c>
      <c r="G13" s="64"/>
      <c r="H13" s="73" t="str">
        <f ca="1">IF($L$3="12",OFFSET(Summary!B16,$L$4-1,$L$3-1),"")</f>
        <v/>
      </c>
      <c r="I13" s="73" t="e">
        <f ca="1">IF($L$3="12",OFFSET(Summary!$B$31,$L$4-1,$L$3-1),NA())</f>
        <v>#N/A</v>
      </c>
      <c r="J13" s="73" t="e">
        <f>IF($L$3="12",HLOOKUP($L$3,Summary!$B$4:$S$8,5,),NA())</f>
        <v>#N/A</v>
      </c>
      <c r="K13" s="74" t="str">
        <f t="shared" ca="1" si="0"/>
        <v>70%</v>
      </c>
      <c r="L13" s="64"/>
      <c r="M13" s="64"/>
      <c r="N13" s="70"/>
    </row>
    <row r="14" spans="2:16" x14ac:dyDescent="0.2">
      <c r="B14" s="69"/>
      <c r="C14" s="64" t="s">
        <v>10</v>
      </c>
      <c r="D14" s="71">
        <f ca="1">IF($L$3="12","",OFFSET(Summary!B17,$L$4-1,$L$3-1))</f>
        <v>0.90368271954674217</v>
      </c>
      <c r="E14" s="72">
        <f ca="1">IF($L$3="12",NA(),OFFSET(Summary!$B$31,$L$4-1,$L$3-1))</f>
        <v>0.74898410575587671</v>
      </c>
      <c r="F14" s="72">
        <f>IF($L$3="12",NA(),HLOOKUP($L$3,Summary!$B$4:$S$8,5,))</f>
        <v>0.95</v>
      </c>
      <c r="G14" s="64"/>
      <c r="H14" s="73" t="str">
        <f ca="1">IF($L$3="12",OFFSET(Summary!B17,$L$4-1,$L$3-1),"")</f>
        <v/>
      </c>
      <c r="I14" s="73" t="e">
        <f ca="1">IF($L$3="12",OFFSET(Summary!$B$31,$L$4-1,$L$3-1),NA())</f>
        <v>#N/A</v>
      </c>
      <c r="J14" s="73" t="e">
        <f>IF($L$3="12",HLOOKUP($L$3,Summary!$B$4:$S$8,5,),NA())</f>
        <v>#N/A</v>
      </c>
      <c r="K14" s="74" t="str">
        <f t="shared" ca="1" si="0"/>
        <v>90%</v>
      </c>
      <c r="L14" s="64"/>
      <c r="M14" s="64"/>
      <c r="N14" s="70"/>
    </row>
    <row r="15" spans="2:16" x14ac:dyDescent="0.2">
      <c r="B15" s="69"/>
      <c r="C15" s="64" t="s">
        <v>11</v>
      </c>
      <c r="D15" s="71">
        <f ca="1">IF($L$3="12","",OFFSET(Summary!B18,$L$4-1,$L$3-1))</f>
        <v>0.66153846153846152</v>
      </c>
      <c r="E15" s="72">
        <f ca="1">IF($L$3="12",NA(),OFFSET(Summary!$B$31,$L$4-1,$L$3-1))</f>
        <v>0.74898410575587671</v>
      </c>
      <c r="F15" s="72">
        <f>IF($L$3="12",NA(),HLOOKUP($L$3,Summary!$B$4:$S$8,5,))</f>
        <v>0.95</v>
      </c>
      <c r="G15" s="64"/>
      <c r="H15" s="73" t="str">
        <f ca="1">IF($L$3="12",OFFSET(Summary!B18,$L$4-1,$L$3-1),"")</f>
        <v/>
      </c>
      <c r="I15" s="73" t="e">
        <f ca="1">IF($L$3="12",OFFSET(Summary!$B$31,$L$4-1,$L$3-1),NA())</f>
        <v>#N/A</v>
      </c>
      <c r="J15" s="73" t="e">
        <f>IF($L$3="12",HLOOKUP($L$3,Summary!$B$4:$S$8,5,),NA())</f>
        <v>#N/A</v>
      </c>
      <c r="K15" s="74" t="str">
        <f t="shared" ca="1" si="0"/>
        <v>66%</v>
      </c>
      <c r="L15" s="64"/>
      <c r="M15" s="64"/>
      <c r="N15" s="70"/>
    </row>
    <row r="16" spans="2:16" x14ac:dyDescent="0.2">
      <c r="B16" s="69"/>
      <c r="C16" s="64" t="s">
        <v>30</v>
      </c>
      <c r="D16" s="71">
        <f ca="1">IF($L$3="12","",OFFSET(Summary!B19,$L$4-1,$L$3-1))</f>
        <v>0.8813333333333333</v>
      </c>
      <c r="E16" s="72">
        <f ca="1">IF($L$3="12",NA(),OFFSET(Summary!$B$31,$L$4-1,$L$3-1))</f>
        <v>0.74898410575587671</v>
      </c>
      <c r="F16" s="72">
        <f>IF($L$3="12",NA(),HLOOKUP($L$3,Summary!$B$4:$S$8,5,))</f>
        <v>0.95</v>
      </c>
      <c r="G16" s="64"/>
      <c r="H16" s="73" t="str">
        <f ca="1">IF($L$3="12",OFFSET(Summary!B19,$L$4-1,$L$3-1),"")</f>
        <v/>
      </c>
      <c r="I16" s="73" t="e">
        <f ca="1">IF($L$3="12",OFFSET(Summary!$B$31,$L$4-1,$L$3-1),NA())</f>
        <v>#N/A</v>
      </c>
      <c r="J16" s="73" t="e">
        <f>IF($L$3="12",HLOOKUP($L$3,Summary!$B$4:$S$8,5,),NA())</f>
        <v>#N/A</v>
      </c>
      <c r="K16" s="74" t="str">
        <f t="shared" ca="1" si="0"/>
        <v>88%</v>
      </c>
      <c r="L16" s="64"/>
      <c r="M16" s="64"/>
      <c r="N16" s="70"/>
      <c r="P16" s="3" t="s">
        <v>114</v>
      </c>
    </row>
    <row r="17" spans="2:16" x14ac:dyDescent="0.2">
      <c r="B17" s="69"/>
      <c r="C17" s="64" t="s">
        <v>13</v>
      </c>
      <c r="D17" s="71">
        <f ca="1">IF($L$3="12","",OFFSET(Summary!B20,$L$4-1,$L$3-1))</f>
        <v>0.89495798319327735</v>
      </c>
      <c r="E17" s="72">
        <f ca="1">IF($L$3="12",NA(),OFFSET(Summary!$B$31,$L$4-1,$L$3-1))</f>
        <v>0.74898410575587671</v>
      </c>
      <c r="F17" s="72">
        <f>IF($L$3="12",NA(),HLOOKUP($L$3,Summary!$B$4:$S$8,5,))</f>
        <v>0.95</v>
      </c>
      <c r="G17" s="64"/>
      <c r="H17" s="73" t="str">
        <f ca="1">IF($L$3="12",OFFSET(Summary!B20,$L$4-1,$L$3-1),"")</f>
        <v/>
      </c>
      <c r="I17" s="73" t="e">
        <f ca="1">IF($L$3="12",OFFSET(Summary!$B$31,$L$4-1,$L$3-1),NA())</f>
        <v>#N/A</v>
      </c>
      <c r="J17" s="73" t="e">
        <f>IF($L$3="12",HLOOKUP($L$3,Summary!$B$4:$S$8,5,),NA())</f>
        <v>#N/A</v>
      </c>
      <c r="K17" s="74" t="str">
        <f t="shared" ca="1" si="0"/>
        <v>89%</v>
      </c>
      <c r="L17" s="64"/>
      <c r="M17" s="64"/>
      <c r="N17" s="70"/>
    </row>
    <row r="18" spans="2:16" x14ac:dyDescent="0.2">
      <c r="B18" s="69"/>
      <c r="C18" s="64" t="s">
        <v>14</v>
      </c>
      <c r="D18" s="71">
        <f ca="1">IF($L$3="12","",OFFSET(Summary!B21,$L$4-1,$L$3-1))</f>
        <v>0.77131782945736438</v>
      </c>
      <c r="E18" s="72">
        <f ca="1">IF($L$3="12",NA(),OFFSET(Summary!$B$31,$L$4-1,$L$3-1))</f>
        <v>0.74898410575587671</v>
      </c>
      <c r="F18" s="72">
        <f>IF($L$3="12",NA(),HLOOKUP($L$3,Summary!$B$4:$S$8,5,))</f>
        <v>0.95</v>
      </c>
      <c r="G18" s="64"/>
      <c r="H18" s="73" t="str">
        <f ca="1">IF($L$3="12",OFFSET(Summary!B21,$L$4-1,$L$3-1),"")</f>
        <v/>
      </c>
      <c r="I18" s="73" t="e">
        <f ca="1">IF($L$3="12",OFFSET(Summary!$B$31,$L$4-1,$L$3-1),NA())</f>
        <v>#N/A</v>
      </c>
      <c r="J18" s="73" t="e">
        <f>IF($L$3="12",HLOOKUP($L$3,Summary!$B$4:$S$8,5,),NA())</f>
        <v>#N/A</v>
      </c>
      <c r="K18" s="74" t="str">
        <f t="shared" ca="1" si="0"/>
        <v>77%</v>
      </c>
      <c r="L18" s="64"/>
      <c r="M18" s="64"/>
      <c r="N18" s="70"/>
    </row>
    <row r="19" spans="2:16" x14ac:dyDescent="0.2">
      <c r="B19" s="69"/>
      <c r="C19" s="64" t="s">
        <v>15</v>
      </c>
      <c r="D19" s="71">
        <f ca="1">IF($L$3="12","",OFFSET(Summary!B22,$L$4-1,$L$3-1))</f>
        <v>0.83091787439613529</v>
      </c>
      <c r="E19" s="72">
        <f ca="1">IF($L$3="12",NA(),OFFSET(Summary!$B$31,$L$4-1,$L$3-1))</f>
        <v>0.74898410575587671</v>
      </c>
      <c r="F19" s="72">
        <f>IF($L$3="12",NA(),HLOOKUP($L$3,Summary!$B$4:$S$8,5,))</f>
        <v>0.95</v>
      </c>
      <c r="G19" s="64"/>
      <c r="H19" s="73" t="str">
        <f ca="1">IF($L$3="12",OFFSET(Summary!B22,$L$4-1,$L$3-1),"")</f>
        <v/>
      </c>
      <c r="I19" s="73" t="e">
        <f ca="1">IF($L$3="12",OFFSET(Summary!$B$31,$L$4-1,$L$3-1),NA())</f>
        <v>#N/A</v>
      </c>
      <c r="J19" s="73" t="e">
        <f>IF($L$3="12",HLOOKUP($L$3,Summary!$B$4:$S$8,5,),NA())</f>
        <v>#N/A</v>
      </c>
      <c r="K19" s="74" t="str">
        <f t="shared" ca="1" si="0"/>
        <v>83%</v>
      </c>
      <c r="L19" s="64"/>
      <c r="M19" s="64"/>
      <c r="N19" s="70"/>
    </row>
    <row r="20" spans="2:16" x14ac:dyDescent="0.2">
      <c r="B20" s="69"/>
      <c r="C20" s="64" t="s">
        <v>16</v>
      </c>
      <c r="D20" s="71">
        <f ca="1">IF($L$3="12","",OFFSET(Summary!B23,$L$4-1,$L$3-1))</f>
        <v>0.7095363079615048</v>
      </c>
      <c r="E20" s="72">
        <f ca="1">IF($L$3="12",NA(),OFFSET(Summary!$B$31,$L$4-1,$L$3-1))</f>
        <v>0.74898410575587671</v>
      </c>
      <c r="F20" s="72">
        <f>IF($L$3="12",NA(),HLOOKUP($L$3,Summary!$B$4:$S$8,5,))</f>
        <v>0.95</v>
      </c>
      <c r="G20" s="64"/>
      <c r="H20" s="73" t="str">
        <f ca="1">IF($L$3="12",OFFSET(Summary!B23,$L$4-1,$L$3-1),"")</f>
        <v/>
      </c>
      <c r="I20" s="73" t="e">
        <f ca="1">IF($L$3="12",OFFSET(Summary!$B$31,$L$4-1,$L$3-1),NA())</f>
        <v>#N/A</v>
      </c>
      <c r="J20" s="73" t="e">
        <f>IF($L$3="12",HLOOKUP($L$3,Summary!$B$4:$S$8,5,),NA())</f>
        <v>#N/A</v>
      </c>
      <c r="K20" s="74" t="str">
        <f t="shared" ca="1" si="0"/>
        <v>71%</v>
      </c>
      <c r="L20" s="64"/>
      <c r="M20" s="64"/>
      <c r="N20" s="70"/>
    </row>
    <row r="21" spans="2:16" x14ac:dyDescent="0.2">
      <c r="B21" s="69"/>
      <c r="C21" s="64" t="s">
        <v>17</v>
      </c>
      <c r="D21" s="71">
        <f ca="1">IF($L$3="12","",OFFSET(Summary!B24,$L$4-1,$L$3-1))</f>
        <v>0.81081081081081086</v>
      </c>
      <c r="E21" s="72">
        <f ca="1">IF($L$3="12",NA(),OFFSET(Summary!$B$31,$L$4-1,$L$3-1))</f>
        <v>0.74898410575587671</v>
      </c>
      <c r="F21" s="72">
        <f>IF($L$3="12",NA(),HLOOKUP($L$3,Summary!$B$4:$S$8,5,))</f>
        <v>0.95</v>
      </c>
      <c r="G21" s="64"/>
      <c r="H21" s="73" t="str">
        <f ca="1">IF($L$3="12",OFFSET(Summary!B24,$L$4-1,$L$3-1),"")</f>
        <v/>
      </c>
      <c r="I21" s="73" t="e">
        <f ca="1">IF($L$3="12",OFFSET(Summary!$B$31,$L$4-1,$L$3-1),NA())</f>
        <v>#N/A</v>
      </c>
      <c r="J21" s="73" t="e">
        <f>IF($L$3="12",HLOOKUP($L$3,Summary!$B$4:$S$8,5,),NA())</f>
        <v>#N/A</v>
      </c>
      <c r="K21" s="74" t="str">
        <f t="shared" ca="1" si="0"/>
        <v>81%</v>
      </c>
      <c r="L21" s="64"/>
      <c r="M21" s="64"/>
      <c r="N21" s="70"/>
    </row>
    <row r="22" spans="2:16" x14ac:dyDescent="0.2">
      <c r="B22" s="69"/>
      <c r="C22" s="64" t="s">
        <v>18</v>
      </c>
      <c r="D22" s="71">
        <f ca="1">IF($L$3="12","",OFFSET(Summary!B25,$L$4-1,$L$3-1))</f>
        <v>0.52350427350427353</v>
      </c>
      <c r="E22" s="72">
        <f ca="1">IF($L$3="12",NA(),OFFSET(Summary!$B$31,$L$4-1,$L$3-1))</f>
        <v>0.74898410575587671</v>
      </c>
      <c r="F22" s="72">
        <f>IF($L$3="12",NA(),HLOOKUP($L$3,Summary!$B$4:$S$8,5,))</f>
        <v>0.95</v>
      </c>
      <c r="G22" s="64"/>
      <c r="H22" s="73" t="str">
        <f ca="1">IF($L$3="12",OFFSET(Summary!B25,$L$4-1,$L$3-1),"")</f>
        <v/>
      </c>
      <c r="I22" s="73" t="e">
        <f ca="1">IF($L$3="12",OFFSET(Summary!$B$31,$L$4-1,$L$3-1),NA())</f>
        <v>#N/A</v>
      </c>
      <c r="J22" s="73" t="e">
        <f>IF($L$3="12",HLOOKUP($L$3,Summary!$B$4:$S$8,5,),NA())</f>
        <v>#N/A</v>
      </c>
      <c r="K22" s="74" t="str">
        <f t="shared" ca="1" si="0"/>
        <v>52%</v>
      </c>
      <c r="L22" s="64"/>
      <c r="M22" s="64"/>
      <c r="N22" s="70"/>
    </row>
    <row r="23" spans="2:16" x14ac:dyDescent="0.2">
      <c r="B23" s="69"/>
      <c r="C23" s="64" t="s">
        <v>19</v>
      </c>
      <c r="D23" s="71">
        <f ca="1">IF($L$3="12","",OFFSET(Summary!B26,$L$4-1,$L$3-1))</f>
        <v>0.54582843713278495</v>
      </c>
      <c r="E23" s="72">
        <f ca="1">IF($L$3="12",NA(),OFFSET(Summary!$B$31,$L$4-1,$L$3-1))</f>
        <v>0.74898410575587671</v>
      </c>
      <c r="F23" s="72">
        <f>IF($L$3="12",NA(),HLOOKUP($L$3,Summary!$B$4:$S$8,5,))</f>
        <v>0.95</v>
      </c>
      <c r="G23" s="64"/>
      <c r="H23" s="73" t="str">
        <f ca="1">IF($L$3="12",OFFSET(Summary!B26,$L$4-1,$L$3-1),"")</f>
        <v/>
      </c>
      <c r="I23" s="73" t="e">
        <f ca="1">IF($L$3="12",OFFSET(Summary!$B$31,$L$4-1,$L$3-1),NA())</f>
        <v>#N/A</v>
      </c>
      <c r="J23" s="73" t="e">
        <f>IF($L$3="12",HLOOKUP($L$3,Summary!$B$4:$S$8,5,),NA())</f>
        <v>#N/A</v>
      </c>
      <c r="K23" s="74" t="str">
        <f t="shared" ca="1" si="0"/>
        <v>55%</v>
      </c>
      <c r="L23" s="64"/>
      <c r="M23" s="64"/>
      <c r="N23" s="70"/>
      <c r="P23" s="3" t="s">
        <v>115</v>
      </c>
    </row>
    <row r="24" spans="2:16" x14ac:dyDescent="0.2">
      <c r="B24" s="69"/>
      <c r="C24" s="64" t="s">
        <v>20</v>
      </c>
      <c r="D24" s="71">
        <f ca="1">IF($L$3="12","",OFFSET(Summary!B27,$L$4-1,$L$3-1))</f>
        <v>0.91981132075471694</v>
      </c>
      <c r="E24" s="72">
        <f ca="1">IF($L$3="12",NA(),OFFSET(Summary!$B$31,$L$4-1,$L$3-1))</f>
        <v>0.74898410575587671</v>
      </c>
      <c r="F24" s="72">
        <f>IF($L$3="12",NA(),HLOOKUP($L$3,Summary!$B$4:$S$8,5,))</f>
        <v>0.95</v>
      </c>
      <c r="G24" s="64"/>
      <c r="H24" s="73" t="str">
        <f ca="1">IF($L$3="12",OFFSET(Summary!B27,$L$4-1,$L$3-1),"")</f>
        <v/>
      </c>
      <c r="I24" s="73" t="e">
        <f ca="1">IF($L$3="12",OFFSET(Summary!$B$31,$L$4-1,$L$3-1),NA())</f>
        <v>#N/A</v>
      </c>
      <c r="J24" s="73" t="e">
        <f>IF($L$3="12",HLOOKUP($L$3,Summary!$B$4:$S$8,5,),NA())</f>
        <v>#N/A</v>
      </c>
      <c r="K24" s="74" t="str">
        <f t="shared" ca="1" si="0"/>
        <v>92%</v>
      </c>
      <c r="L24" s="64"/>
      <c r="M24" s="64"/>
      <c r="N24" s="70"/>
    </row>
    <row r="25" spans="2:16" x14ac:dyDescent="0.2">
      <c r="B25" s="69"/>
      <c r="C25" s="64" t="s">
        <v>21</v>
      </c>
      <c r="D25" s="71">
        <f ca="1">IF($L$3="12","",OFFSET(Summary!B28,$L$4-1,$L$3-1))</f>
        <v>0.74862745098039218</v>
      </c>
      <c r="E25" s="72">
        <f ca="1">IF($L$3="12",NA(),OFFSET(Summary!$B$31,$L$4-1,$L$3-1))</f>
        <v>0.74898410575587671</v>
      </c>
      <c r="F25" s="72">
        <f>IF($L$3="12",NA(),HLOOKUP($L$3,Summary!$B$4:$S$8,5,))</f>
        <v>0.95</v>
      </c>
      <c r="G25" s="64"/>
      <c r="H25" s="73" t="str">
        <f ca="1">IF($L$3="12",OFFSET(Summary!B28,$L$4-1,$L$3-1),"")</f>
        <v/>
      </c>
      <c r="I25" s="73" t="e">
        <f ca="1">IF($L$3="12",OFFSET(Summary!$B$31,$L$4-1,$L$3-1),NA())</f>
        <v>#N/A</v>
      </c>
      <c r="J25" s="73" t="e">
        <f>IF($L$3="12",HLOOKUP($L$3,Summary!$B$4:$S$8,5,),NA())</f>
        <v>#N/A</v>
      </c>
      <c r="K25" s="74" t="str">
        <f t="shared" ca="1" si="0"/>
        <v>75%</v>
      </c>
      <c r="L25" s="64"/>
      <c r="M25" s="64"/>
      <c r="N25" s="70"/>
    </row>
    <row r="26" spans="2:16" x14ac:dyDescent="0.2">
      <c r="B26" s="69"/>
      <c r="C26" s="64" t="s">
        <v>22</v>
      </c>
      <c r="D26" s="71">
        <f ca="1">IF($L$3="12","",OFFSET(Summary!B29,$L$4-1,$L$3-1))</f>
        <v>0.88349514563106801</v>
      </c>
      <c r="E26" s="72">
        <f ca="1">IF($L$3="12",NA(),OFFSET(Summary!$B$31,$L$4-1,$L$3-1))</f>
        <v>0.74898410575587671</v>
      </c>
      <c r="F26" s="72">
        <f>IF($L$3="12",NA(),HLOOKUP($L$3,Summary!$B$4:$S$8,5,))</f>
        <v>0.95</v>
      </c>
      <c r="G26" s="64"/>
      <c r="H26" s="73" t="str">
        <f ca="1">IF($L$3="12",OFFSET(Summary!B29,$L$4-1,$L$3-1),"")</f>
        <v/>
      </c>
      <c r="I26" s="73" t="e">
        <f ca="1">IF($L$3="12",OFFSET(Summary!$B$31,$L$4-1,$L$3-1),NA())</f>
        <v>#N/A</v>
      </c>
      <c r="J26" s="73" t="e">
        <f>IF($L$3="12",HLOOKUP($L$3,Summary!$B$4:$S$8,5,),NA())</f>
        <v>#N/A</v>
      </c>
      <c r="K26" s="74" t="str">
        <f t="shared" ca="1" si="0"/>
        <v>88%</v>
      </c>
      <c r="L26" s="64"/>
      <c r="M26" s="64"/>
      <c r="N26" s="70"/>
    </row>
    <row r="27" spans="2:16" x14ac:dyDescent="0.2">
      <c r="B27" s="69"/>
      <c r="C27" s="64" t="s">
        <v>23</v>
      </c>
      <c r="D27" s="71">
        <f ca="1">IF($L$3="12","",OFFSET(Summary!B30,$L$4-1,$L$3-1))</f>
        <v>0.90476190476190477</v>
      </c>
      <c r="E27" s="72">
        <f ca="1">IF($L$3="12",NA(),OFFSET(Summary!$B$31,$L$4-1,$L$3-1))</f>
        <v>0.74898410575587671</v>
      </c>
      <c r="F27" s="72">
        <f>IF($L$3="12",NA(),HLOOKUP($L$3,Summary!$B$4:$S$8,5,))</f>
        <v>0.95</v>
      </c>
      <c r="G27" s="64"/>
      <c r="H27" s="73" t="str">
        <f ca="1">IF($L$3="12",OFFSET(Summary!B30,$L$4-1,$L$3-1),"")</f>
        <v/>
      </c>
      <c r="I27" s="73" t="e">
        <f ca="1">IF($L$3="12",OFFSET(Summary!$B$31,$L$4-1,$L$3-1),NA())</f>
        <v>#N/A</v>
      </c>
      <c r="J27" s="73" t="e">
        <f>IF($L$3="12",HLOOKUP($L$3,Summary!$B$4:$S$8,5,),NA())</f>
        <v>#N/A</v>
      </c>
      <c r="K27" s="74" t="str">
        <f t="shared" ca="1" si="0"/>
        <v>90%</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116</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9" spans="2:14" ht="15" x14ac:dyDescent="0.25">
      <c r="B39" s="150"/>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Notes!D44:D61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3" t="s">
        <v>4</v>
      </c>
      <c r="E3" s="163"/>
      <c r="F3" s="163"/>
      <c r="G3" s="163"/>
      <c r="H3" s="163"/>
      <c r="I3" s="163"/>
      <c r="J3" s="163"/>
      <c r="K3" s="163"/>
      <c r="L3" s="67">
        <f>MATCH(D3,Summary!$A$11:$A$31,0)</f>
        <v>1</v>
      </c>
      <c r="M3" s="65" t="s">
        <v>170</v>
      </c>
      <c r="N3" s="66"/>
    </row>
    <row r="4" spans="2:14" x14ac:dyDescent="0.2">
      <c r="B4" s="62"/>
      <c r="C4" s="63" t="s">
        <v>89</v>
      </c>
      <c r="D4" s="163" t="s">
        <v>185</v>
      </c>
      <c r="E4" s="163"/>
      <c r="F4" s="163"/>
      <c r="G4" s="163"/>
      <c r="H4" s="163"/>
      <c r="I4" s="163"/>
      <c r="J4" s="163"/>
      <c r="K4" s="163"/>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87</v>
      </c>
      <c r="E7" s="64" t="s">
        <v>91</v>
      </c>
      <c r="F7" s="64" t="s">
        <v>101</v>
      </c>
      <c r="G7" s="64"/>
      <c r="H7" s="64"/>
      <c r="I7" s="64"/>
      <c r="J7" s="64"/>
      <c r="K7" s="64"/>
      <c r="L7" s="64"/>
      <c r="M7" s="64"/>
      <c r="N7" s="70"/>
    </row>
    <row r="8" spans="2:14" x14ac:dyDescent="0.2">
      <c r="B8" s="69"/>
      <c r="C8" s="64" t="str">
        <f>Notes!C44&amp;" "&amp;Notes!E44</f>
        <v>01 WCTO Referral by 28 Days</v>
      </c>
      <c r="D8" s="71">
        <f ca="1">OFFSET(Summary!$B$11,$L$3-1+$L$4-1,LEFT('DHB Result by Indicator'!C8,2)-1)</f>
        <v>0.77247807017543857</v>
      </c>
      <c r="E8" s="72">
        <f ca="1">IF(OFFSET(Summary!$B$31,$L$4-1,LEFT('DHB Result by Indicator'!C8,2)-1)="",0,OFFSET(Summary!$B$31,$L$4-1,LEFT('DHB Result by Indicator'!C8,2)-1))</f>
        <v>0.74898410575587671</v>
      </c>
      <c r="F8" s="64">
        <f>19-LEFT(C8,2)*1</f>
        <v>18</v>
      </c>
      <c r="G8" s="64"/>
      <c r="H8" s="64"/>
      <c r="I8" s="64"/>
      <c r="J8" s="64"/>
      <c r="K8" s="64"/>
      <c r="L8" s="64"/>
      <c r="M8" s="64"/>
      <c r="N8" s="70"/>
    </row>
    <row r="9" spans="2:14" x14ac:dyDescent="0.2">
      <c r="B9" s="69"/>
      <c r="C9" s="64" t="str">
        <f>Notes!C45&amp;" "&amp;Notes!E45</f>
        <v>02 WCTO Core Contact 1 before 50 Days</v>
      </c>
      <c r="D9" s="71">
        <f ca="1">OFFSET(Summary!$B$11,$L$3-1+$L$4-1,LEFT('DHB Result by Indicator'!C9,2)-1)</f>
        <v>0.84392419175027866</v>
      </c>
      <c r="E9" s="72">
        <f ca="1">IF(OFFSET(Summary!$B$31,$L$4-1,LEFT('DHB Result by Indicator'!C9,2)-1)="",0,OFFSET(Summary!$B$31,$L$4-1,LEFT('DHB Result by Indicator'!C9,2)-1))</f>
        <v>0.75550497565106922</v>
      </c>
      <c r="F9" s="64">
        <f t="shared" ref="F9:F25" si="0">19-LEFT(C9,2)*1</f>
        <v>17</v>
      </c>
      <c r="G9" s="64"/>
      <c r="H9" s="64"/>
      <c r="I9" s="64"/>
      <c r="J9" s="64"/>
      <c r="K9" s="64"/>
      <c r="L9" s="64"/>
      <c r="M9" s="64"/>
      <c r="N9" s="70"/>
    </row>
    <row r="10" spans="2:14" x14ac:dyDescent="0.2">
      <c r="B10" s="69"/>
      <c r="C10" s="64" t="str">
        <f>Notes!C46&amp;" "&amp;Notes!E46</f>
        <v>03 All WCTO Core Contacts Received by Age 1</v>
      </c>
      <c r="D10" s="71">
        <f ca="1">OFFSET(Summary!$B$11,$L$3-1+$L$4-1,LEFT('DHB Result by Indicator'!C10,2)-1)</f>
        <v>0.74088866699950073</v>
      </c>
      <c r="E10" s="72">
        <f ca="1">IF(OFFSET(Summary!$B$31,$L$4-1,LEFT('DHB Result by Indicator'!C10,2)-1)="",0,OFFSET(Summary!$B$31,$L$4-1,LEFT('DHB Result by Indicator'!C10,2)-1))</f>
        <v>0.73664670065838322</v>
      </c>
      <c r="F10" s="64">
        <f t="shared" si="0"/>
        <v>16</v>
      </c>
      <c r="G10" s="64"/>
      <c r="H10" s="64"/>
      <c r="I10" s="64"/>
      <c r="J10" s="64"/>
      <c r="K10" s="64"/>
      <c r="L10" s="64"/>
      <c r="M10" s="64"/>
      <c r="N10" s="70"/>
    </row>
    <row r="11" spans="2:14" x14ac:dyDescent="0.2">
      <c r="B11" s="69"/>
      <c r="C11" s="64" t="str">
        <f>Notes!C47&amp;" "&amp;Notes!E47</f>
        <v>04 Breastfed at Two Weeks</v>
      </c>
      <c r="D11" s="71">
        <f ca="1">OFFSET(Summary!$B$11,$L$3-1+$L$4-1,LEFT('DHB Result by Indicator'!C11,2)-1)</f>
        <v>0.76144067796610171</v>
      </c>
      <c r="E11" s="72">
        <f ca="1">IF(OFFSET(Summary!$B$31,$L$4-1,LEFT('DHB Result by Indicator'!C11,2)-1)="",0,OFFSET(Summary!$B$31,$L$4-1,LEFT('DHB Result by Indicator'!C11,2)-1))</f>
        <v>0.75734145876975811</v>
      </c>
      <c r="F11" s="64">
        <f t="shared" si="0"/>
        <v>15</v>
      </c>
      <c r="G11" s="64"/>
      <c r="H11" s="64"/>
      <c r="I11" s="64"/>
      <c r="J11" s="64"/>
      <c r="K11" s="64"/>
      <c r="L11" s="64"/>
      <c r="M11" s="64"/>
      <c r="N11" s="70"/>
    </row>
    <row r="12" spans="2:14" x14ac:dyDescent="0.2">
      <c r="B12" s="69"/>
      <c r="C12" s="64" t="str">
        <f>Notes!C48&amp;" "&amp;Notes!E48</f>
        <v>05 Breastfed at LMC Discharge at 6 Weeks</v>
      </c>
      <c r="D12" s="71">
        <f ca="1">OFFSET(Summary!$B$11,$L$3-1+$L$4-1,LEFT('DHB Result by Indicator'!C12,2)-1)</f>
        <v>0.74184454289166335</v>
      </c>
      <c r="E12" s="72">
        <f ca="1">IF(OFFSET(Summary!$B$31,$L$4-1,LEFT('DHB Result by Indicator'!C12,2)-1)="",0,OFFSET(Summary!$B$31,$L$4-1,LEFT('DHB Result by Indicator'!C12,2)-1))</f>
        <v>0.70272879153517731</v>
      </c>
      <c r="F12" s="64">
        <f t="shared" si="0"/>
        <v>14</v>
      </c>
      <c r="G12" s="64"/>
      <c r="H12" s="64"/>
      <c r="I12" s="64"/>
      <c r="J12" s="64"/>
      <c r="K12" s="64"/>
      <c r="L12" s="64"/>
      <c r="M12" s="64"/>
      <c r="N12" s="70"/>
    </row>
    <row r="13" spans="2:14" x14ac:dyDescent="0.2">
      <c r="B13" s="69"/>
      <c r="C13" s="64" t="str">
        <f>Notes!C49&amp;" "&amp;Notes!E49</f>
        <v>06 Breastfed at Three Months</v>
      </c>
      <c r="D13" s="71">
        <f ca="1">OFFSET(Summary!$B$11,$L$3-1+$L$4-1,LEFT('DHB Result by Indicator'!C13,2)-1)</f>
        <v>0.61424474187380496</v>
      </c>
      <c r="E13" s="72">
        <f ca="1">IF(OFFSET(Summary!$B$31,$L$4-1,LEFT('DHB Result by Indicator'!C13,2)-1)="",0,OFFSET(Summary!$B$31,$L$4-1,LEFT('DHB Result by Indicator'!C13,2)-1))</f>
        <v>0.58603305422822327</v>
      </c>
      <c r="F13" s="64">
        <f t="shared" si="0"/>
        <v>13</v>
      </c>
      <c r="G13" s="64"/>
      <c r="H13" s="64"/>
      <c r="I13" s="64"/>
      <c r="J13" s="64"/>
      <c r="K13" s="64"/>
      <c r="L13" s="64"/>
      <c r="M13" s="64"/>
      <c r="N13" s="70"/>
    </row>
    <row r="14" spans="2:14" x14ac:dyDescent="0.2">
      <c r="B14" s="69"/>
      <c r="C14" s="64" t="str">
        <f>Notes!C50&amp;" "&amp;Notes!E50</f>
        <v xml:space="preserve">07 Babies Living in Smokefree Homes </v>
      </c>
      <c r="D14" s="71">
        <f ca="1">OFFSET(Summary!$B$11,$L$3-1+$L$4-1,LEFT('DHB Result by Indicator'!C14,2)-1)</f>
        <v>0.68589505024190545</v>
      </c>
      <c r="E14" s="72">
        <f ca="1">IF(OFFSET(Summary!$B$31,$L$4-1,LEFT('DHB Result by Indicator'!C14,2)-1)="",0,OFFSET(Summary!$B$31,$L$4-1,LEFT('DHB Result by Indicator'!C14,2)-1))</f>
        <v>0.55038602194229991</v>
      </c>
      <c r="F14" s="64">
        <f t="shared" si="0"/>
        <v>12</v>
      </c>
      <c r="G14" s="64"/>
      <c r="H14" s="64"/>
      <c r="I14" s="64"/>
      <c r="J14" s="64"/>
      <c r="K14" s="64"/>
      <c r="L14" s="64"/>
      <c r="M14" s="64"/>
      <c r="N14" s="70"/>
    </row>
    <row r="15" spans="2:14" x14ac:dyDescent="0.2">
      <c r="B15" s="69"/>
      <c r="C15" s="64" t="str">
        <f>Notes!C51&amp;" "&amp;Notes!E51</f>
        <v>08 Screened for Family Violence</v>
      </c>
      <c r="D15" s="71">
        <f ca="1">OFFSET(Summary!$B$11,$L$3-1+$L$4-1,LEFT('DHB Result by Indicator'!C15,2)-1)</f>
        <v>0.6023956723338485</v>
      </c>
      <c r="E15" s="72">
        <f ca="1">IF(OFFSET(Summary!$B$31,$L$4-1,LEFT('DHB Result by Indicator'!C15,2)-1)="",0,OFFSET(Summary!$B$31,$L$4-1,LEFT('DHB Result by Indicator'!C15,2)-1))</f>
        <v>0.52829442026117923</v>
      </c>
      <c r="F15" s="64">
        <f t="shared" si="0"/>
        <v>11</v>
      </c>
      <c r="G15" s="64"/>
      <c r="H15" s="64"/>
      <c r="I15" s="64"/>
      <c r="J15" s="64"/>
      <c r="K15" s="64"/>
      <c r="L15" s="64"/>
      <c r="M15" s="64"/>
      <c r="N15" s="70"/>
    </row>
    <row r="16" spans="2:14" x14ac:dyDescent="0.2">
      <c r="B16" s="69"/>
      <c r="C16" s="64" t="str">
        <f>Notes!C52&amp;" "&amp;Notes!E52</f>
        <v>09 SUDI Prevention Information Provided before 50 days</v>
      </c>
      <c r="D16" s="71">
        <f ca="1">OFFSET(Summary!$B$11,$L$3-1+$L$4-1,LEFT('DHB Result by Indicator'!C16,2)-1)</f>
        <v>0.87318361955085866</v>
      </c>
      <c r="E16" s="72">
        <f ca="1">IF(OFFSET(Summary!$B$31,$L$4-1,LEFT('DHB Result by Indicator'!C16,2)-1)="",0,OFFSET(Summary!$B$31,$L$4-1,LEFT('DHB Result by Indicator'!C16,2)-1))</f>
        <v>0.92136897185688027</v>
      </c>
      <c r="F16" s="64">
        <f t="shared" si="0"/>
        <v>10</v>
      </c>
      <c r="G16" s="64"/>
      <c r="H16" s="64"/>
      <c r="I16" s="64"/>
      <c r="J16" s="64"/>
      <c r="K16" s="64"/>
      <c r="L16" s="64"/>
      <c r="M16" s="64"/>
      <c r="N16" s="70"/>
    </row>
    <row r="17" spans="2:14" x14ac:dyDescent="0.2">
      <c r="B17" s="69"/>
      <c r="C17" s="64" t="str">
        <f>Notes!C53&amp;" "&amp;Notes!E53</f>
        <v>10 Newborn Enrolled with General Practice</v>
      </c>
      <c r="D17" s="71">
        <f ca="1">OFFSET(Summary!$B$11,$L$3-1+$L$4-1,LEFT('DHB Result by Indicator'!C17,2)-1)</f>
        <v>0.85735623599701272</v>
      </c>
      <c r="E17" s="72">
        <f ca="1">IF(OFFSET(Summary!$B$31,$L$4-1,LEFT('DHB Result by Indicator'!C17,2)-1)="",0,OFFSET(Summary!$B$31,$L$4-1,LEFT('DHB Result by Indicator'!C17,2)-1))</f>
        <v>0.86985737794843665</v>
      </c>
      <c r="F17" s="64">
        <f t="shared" si="0"/>
        <v>9</v>
      </c>
      <c r="G17" s="64"/>
      <c r="H17" s="64"/>
      <c r="I17" s="64"/>
      <c r="J17" s="64"/>
      <c r="K17" s="64"/>
      <c r="L17" s="64"/>
      <c r="M17" s="64"/>
      <c r="N17" s="70"/>
    </row>
    <row r="18" spans="2:14" x14ac:dyDescent="0.2">
      <c r="B18" s="69"/>
      <c r="C18" s="64" t="str">
        <f>Notes!C54&amp;" "&amp;Notes!E54</f>
        <v>11 Children 0-4 Enrolled with Oral Health Service</v>
      </c>
      <c r="D18" s="71">
        <f ca="1">OFFSET(Summary!$B$11,$L$3-1+$L$4-1,LEFT('DHB Result by Indicator'!C18,2)-1)</f>
        <v>0.96952639751552794</v>
      </c>
      <c r="E18" s="72">
        <f ca="1">IF(OFFSET(Summary!$B$31,$L$4-1,LEFT('DHB Result by Indicator'!C18,2)-1)="",0,OFFSET(Summary!$B$31,$L$4-1,LEFT('DHB Result by Indicator'!C18,2)-1))</f>
        <v>0.93266653592207627</v>
      </c>
      <c r="F18" s="64">
        <f t="shared" si="0"/>
        <v>8</v>
      </c>
      <c r="G18" s="64"/>
      <c r="H18" s="64"/>
      <c r="I18" s="64"/>
      <c r="J18" s="64"/>
      <c r="K18" s="64"/>
      <c r="L18" s="64"/>
      <c r="M18" s="64"/>
      <c r="N18" s="70"/>
    </row>
    <row r="19" spans="2:14" x14ac:dyDescent="0.2">
      <c r="B19" s="69"/>
      <c r="C19" s="64" t="str">
        <f>Notes!C55&amp;" "&amp;Notes!E55</f>
        <v>12 Reduce dmft in Five-Year-Old Children</v>
      </c>
      <c r="D19" s="78">
        <f ca="1">OFFSET(Summary!$B$11,$L$3-1+$L$4-1,LEFT('DHB Result by Indicator'!C19,2)-1)</f>
        <v>4.5510729613733902</v>
      </c>
      <c r="E19" s="79">
        <f ca="1">IF(OFFSET(Summary!$B$31,$L$4-1,LEFT('DHB Result by Indicator'!C19,2)-1)="",0,OFFSET(Summary!$B$31,$L$4-1,LEFT('DHB Result by Indicator'!C19,2)-1))</f>
        <v>4.5237007424328954</v>
      </c>
      <c r="F19" s="64">
        <f t="shared" si="0"/>
        <v>7</v>
      </c>
      <c r="G19" s="64"/>
      <c r="H19" s="64"/>
      <c r="I19" s="64"/>
      <c r="J19" s="64"/>
      <c r="K19" s="64"/>
      <c r="L19" s="64"/>
      <c r="M19" s="64"/>
      <c r="N19" s="70"/>
    </row>
    <row r="20" spans="2:14" x14ac:dyDescent="0.2">
      <c r="B20" s="69"/>
      <c r="C20" s="64" t="str">
        <f>Notes!C56&amp;" "&amp;Notes!E56</f>
        <v>13 Fully Immunised at Age 5</v>
      </c>
      <c r="D20" s="71">
        <f ca="1">OFFSET(Summary!$B$11,$L$3-1+$L$4-1,LEFT('DHB Result by Indicator'!C20,2)-1)</f>
        <v>0.91239792130660724</v>
      </c>
      <c r="E20" s="72">
        <f ca="1">IF(OFFSET(Summary!$B$31,$L$4-1,LEFT('DHB Result by Indicator'!C20,2)-1)="",0,OFFSET(Summary!$B$31,$L$4-1,LEFT('DHB Result by Indicator'!C20,2)-1))</f>
        <v>0.89688218757986204</v>
      </c>
      <c r="F20" s="64">
        <f t="shared" si="0"/>
        <v>6</v>
      </c>
      <c r="G20" s="64"/>
      <c r="H20" s="64"/>
      <c r="I20" s="64"/>
      <c r="J20" s="64"/>
      <c r="K20" s="64"/>
      <c r="L20" s="64"/>
      <c r="M20" s="64"/>
      <c r="N20" s="70"/>
    </row>
    <row r="21" spans="2:14" x14ac:dyDescent="0.2">
      <c r="B21" s="69"/>
      <c r="C21" s="64" t="str">
        <f>Notes!C57&amp;" "&amp;Notes!E57</f>
        <v>14 B4SC Started before 4½</v>
      </c>
      <c r="D21" s="71">
        <f ca="1">OFFSET(Summary!$B$11,$L$3-1+$L$4-1,LEFT('DHB Result by Indicator'!C21,2)-1)</f>
        <v>0.91092436974789914</v>
      </c>
      <c r="E21" s="72">
        <f ca="1">IF(OFFSET(Summary!$B$31,$L$4-1,LEFT('DHB Result by Indicator'!C21,2)-1)="",0,OFFSET(Summary!$B$31,$L$4-1,LEFT('DHB Result by Indicator'!C21,2)-1))</f>
        <v>0.84605215719264515</v>
      </c>
      <c r="F21" s="64">
        <f t="shared" si="0"/>
        <v>5</v>
      </c>
      <c r="G21" s="64"/>
      <c r="H21" s="64"/>
      <c r="I21" s="64"/>
      <c r="J21" s="64"/>
      <c r="K21" s="64"/>
      <c r="L21" s="64"/>
      <c r="M21" s="64"/>
      <c r="N21" s="70"/>
    </row>
    <row r="22" spans="2:14" x14ac:dyDescent="0.2">
      <c r="B22" s="69"/>
      <c r="C22" s="64" t="str">
        <f>Notes!C58&amp;" "&amp;Notes!E58</f>
        <v>15 Children with Healthy Weight at Age 4</v>
      </c>
      <c r="D22" s="71">
        <f ca="1">OFFSET(Summary!$B$11,$L$3-1+$L$4-1,LEFT('DHB Result by Indicator'!C22,2)-1)</f>
        <v>0.80070859167404784</v>
      </c>
      <c r="E22" s="72">
        <f ca="1">IF(OFFSET(Summary!$B$31,$L$4-1,LEFT('DHB Result by Indicator'!C22,2)-1)="",0,OFFSET(Summary!$B$31,$L$4-1,LEFT('DHB Result by Indicator'!C22,2)-1))</f>
        <v>0.79353747886530157</v>
      </c>
      <c r="F22" s="64">
        <f t="shared" si="0"/>
        <v>4</v>
      </c>
      <c r="G22" s="64"/>
      <c r="H22" s="64"/>
      <c r="I22" s="64"/>
      <c r="J22" s="64"/>
      <c r="K22" s="64"/>
      <c r="L22" s="64"/>
      <c r="M22" s="64"/>
      <c r="N22" s="70"/>
    </row>
    <row r="23" spans="2:14" x14ac:dyDescent="0.2">
      <c r="B23" s="69"/>
      <c r="C23" s="64" t="str">
        <f>Notes!C59&amp;" "&amp;Notes!E59</f>
        <v>16 Children with BMI &gt; 98th Percentile are Referred</v>
      </c>
      <c r="D23" s="71">
        <f ca="1">OFFSET(Summary!$B$11,$L$3-1+$L$4-1,LEFT('DHB Result by Indicator'!C23,2)-1)</f>
        <v>1</v>
      </c>
      <c r="E23" s="72">
        <f ca="1">IF(OFFSET(Summary!$B$31,$L$4-1,LEFT('DHB Result by Indicator'!C23,2)-1)="",0,OFFSET(Summary!$B$31,$L$4-1,LEFT('DHB Result by Indicator'!C23,2)-1))</f>
        <v>0.94331641285956003</v>
      </c>
      <c r="F23" s="64">
        <f t="shared" si="0"/>
        <v>3</v>
      </c>
      <c r="G23" s="64"/>
      <c r="H23" s="64"/>
      <c r="I23" s="64"/>
      <c r="J23" s="64"/>
      <c r="K23" s="64"/>
      <c r="L23" s="64"/>
      <c r="M23" s="64"/>
      <c r="N23" s="70"/>
    </row>
    <row r="24" spans="2:14" x14ac:dyDescent="0.2">
      <c r="B24" s="69"/>
      <c r="C24" s="64" t="str">
        <f>Notes!C60&amp;" "&amp;Notes!E60</f>
        <v>17 Children have Low SDQ-P Scores</v>
      </c>
      <c r="D24" s="71">
        <f ca="1">OFFSET(Summary!$B$11,$L$3-1+$L$4-1,LEFT('DHB Result by Indicator'!C24,2)-1)</f>
        <v>0.96908127208480566</v>
      </c>
      <c r="E24" s="72">
        <f ca="1">IF(OFFSET(Summary!$B$31,$L$4-1,LEFT('DHB Result by Indicator'!C24,2)-1)="",0,OFFSET(Summary!$B$31,$L$4-1,LEFT('DHB Result by Indicator'!C24,2)-1))</f>
        <v>0.95545517284647719</v>
      </c>
      <c r="F24" s="64">
        <f t="shared" si="0"/>
        <v>2</v>
      </c>
      <c r="G24" s="64"/>
      <c r="H24" s="64"/>
      <c r="I24" s="64"/>
      <c r="J24" s="64"/>
      <c r="K24" s="64"/>
      <c r="L24" s="64"/>
      <c r="M24" s="64"/>
      <c r="N24" s="70"/>
    </row>
    <row r="25" spans="2:14" x14ac:dyDescent="0.2">
      <c r="B25" s="69"/>
      <c r="C25" s="64" t="str">
        <f>Notes!C61&amp;" "&amp;Notes!E61</f>
        <v>18 Children with High SDQ-P Scores are Referred</v>
      </c>
      <c r="D25" s="71">
        <f ca="1">OFFSET(Summary!$B$11,$L$3-1+$L$4-1,LEFT('DHB Result by Indicator'!C25,2)-1)</f>
        <v>0.61904761904761907</v>
      </c>
      <c r="E25" s="72">
        <f ca="1">IF(OFFSET(Summary!$B$31,$L$4-1,LEFT('DHB Result by Indicator'!C25,2)-1)="",0,OFFSET(Summary!$B$31,$L$4-1,LEFT('DHB Result by Indicator'!C25,2)-1))</f>
        <v>0.56866537717601551</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50"/>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3" t="s">
        <v>4</v>
      </c>
      <c r="E3" s="163"/>
      <c r="F3" s="163"/>
      <c r="G3" s="163"/>
      <c r="H3" s="163"/>
      <c r="I3" s="163"/>
      <c r="J3" s="163"/>
      <c r="K3" s="163"/>
      <c r="L3" s="67">
        <f>MATCH(D3,Summary!$A$11:$A$31,0)</f>
        <v>1</v>
      </c>
      <c r="M3" s="65" t="s">
        <v>170</v>
      </c>
      <c r="N3" s="66"/>
    </row>
    <row r="4" spans="2:14" x14ac:dyDescent="0.2">
      <c r="B4" s="62"/>
      <c r="C4" s="64"/>
      <c r="D4" s="64"/>
      <c r="E4" s="64"/>
      <c r="F4" s="64"/>
      <c r="G4" s="64"/>
      <c r="H4" s="64"/>
      <c r="I4" s="64"/>
      <c r="J4" s="64"/>
      <c r="K4" s="64"/>
      <c r="L4" s="64"/>
      <c r="M4" s="64"/>
      <c r="N4" s="66"/>
    </row>
    <row r="5" spans="2:14" x14ac:dyDescent="0.2">
      <c r="B5" s="69"/>
      <c r="C5" s="122" t="s">
        <v>209</v>
      </c>
      <c r="D5" s="108"/>
      <c r="E5" s="108"/>
      <c r="F5" s="108"/>
      <c r="G5" s="108"/>
      <c r="H5" s="108"/>
      <c r="I5" s="64"/>
      <c r="J5" s="64"/>
      <c r="K5" s="64"/>
      <c r="L5" s="64"/>
      <c r="M5" s="64"/>
      <c r="N5" s="70"/>
    </row>
    <row r="6" spans="2:14" x14ac:dyDescent="0.2">
      <c r="B6" s="69"/>
      <c r="C6" s="108"/>
      <c r="D6" s="108"/>
      <c r="E6" s="108"/>
      <c r="F6" s="108"/>
      <c r="G6" s="108"/>
      <c r="H6" s="108"/>
      <c r="I6" s="108"/>
      <c r="J6" s="108"/>
      <c r="K6" s="108"/>
      <c r="L6" s="108"/>
      <c r="M6" s="108"/>
      <c r="N6" s="70"/>
    </row>
    <row r="7" spans="2:14" x14ac:dyDescent="0.2">
      <c r="B7" s="69"/>
      <c r="C7" s="64"/>
      <c r="D7" s="64" t="s">
        <v>193</v>
      </c>
      <c r="E7" s="64" t="s">
        <v>194</v>
      </c>
      <c r="F7" s="64" t="s">
        <v>101</v>
      </c>
      <c r="G7" s="64"/>
      <c r="H7" s="64"/>
      <c r="I7" s="108"/>
      <c r="J7" s="108"/>
      <c r="K7" s="108"/>
      <c r="L7" s="108"/>
      <c r="M7" s="108"/>
      <c r="N7" s="70"/>
    </row>
    <row r="8" spans="2:14" x14ac:dyDescent="0.2">
      <c r="B8" s="69"/>
      <c r="C8" s="64" t="str">
        <f>Notes!C44&amp;" "&amp;Notes!E44</f>
        <v>01 WCTO Referral by 28 Days</v>
      </c>
      <c r="D8" s="71">
        <f ca="1">OFFSET(Summary!$B$11,$L$3+26,LEFT(Māori!C8,2)-1)</f>
        <v>0.63793103448275867</v>
      </c>
      <c r="E8" s="72">
        <f ca="1">OFFSET(Summary!$B$11,$L$3+107,LEFT(Māori!C8,2)-1)</f>
        <v>0.79208542713567842</v>
      </c>
      <c r="F8" s="64">
        <f>19-LEFT(C8,2)*1</f>
        <v>18</v>
      </c>
      <c r="G8" s="64"/>
      <c r="H8" s="64"/>
      <c r="I8" s="108"/>
      <c r="J8" s="108"/>
      <c r="K8" s="108"/>
      <c r="L8" s="108"/>
      <c r="M8" s="108"/>
      <c r="N8" s="70"/>
    </row>
    <row r="9" spans="2:14" x14ac:dyDescent="0.2">
      <c r="B9" s="69"/>
      <c r="C9" s="64" t="str">
        <f>Notes!C45&amp;" "&amp;Notes!E45</f>
        <v>02 WCTO Core Contact 1 before 50 Days</v>
      </c>
      <c r="D9" s="71">
        <f ca="1">OFFSET(Summary!$B$11,$L$3+26,LEFT(Māori!C9,2)-1)</f>
        <v>0.77533039647577096</v>
      </c>
      <c r="E9" s="72">
        <f ca="1">OFFSET(Summary!$B$11,$L$3+107,LEFT(Māori!C9,2)-1)</f>
        <v>0.85386088066368859</v>
      </c>
      <c r="F9" s="64">
        <f t="shared" ref="F9:F25" si="0">19-LEFT(C9,2)*1</f>
        <v>17</v>
      </c>
      <c r="G9" s="64"/>
      <c r="H9" s="64"/>
      <c r="I9" s="108"/>
      <c r="J9" s="108"/>
      <c r="K9" s="108"/>
      <c r="L9" s="108"/>
      <c r="M9" s="108"/>
      <c r="N9" s="70"/>
    </row>
    <row r="10" spans="2:14" x14ac:dyDescent="0.2">
      <c r="B10" s="69"/>
      <c r="C10" s="64" t="str">
        <f>Notes!C46&amp;" "&amp;Notes!E46</f>
        <v>03 All WCTO Core Contacts Received by Age 1</v>
      </c>
      <c r="D10" s="71">
        <f ca="1">OFFSET(Summary!$B$11,$L$3+26,LEFT(Māori!C10,2)-1)</f>
        <v>0.67539267015706805</v>
      </c>
      <c r="E10" s="72">
        <f ca="1">OFFSET(Summary!$B$11,$L$3+107,LEFT(Māori!C10,2)-1)</f>
        <v>0.74779249448123619</v>
      </c>
      <c r="F10" s="64">
        <f t="shared" si="0"/>
        <v>16</v>
      </c>
      <c r="G10" s="64"/>
      <c r="H10" s="64"/>
      <c r="I10" s="108"/>
      <c r="J10" s="108"/>
      <c r="K10" s="108"/>
      <c r="L10" s="108"/>
      <c r="M10" s="108"/>
      <c r="N10" s="70"/>
    </row>
    <row r="11" spans="2:14" x14ac:dyDescent="0.2">
      <c r="B11" s="69"/>
      <c r="C11" s="64" t="str">
        <f>Notes!C47&amp;" "&amp;Notes!E47</f>
        <v>04 Breastfed at Two Weeks</v>
      </c>
      <c r="D11" s="71">
        <f ca="1">OFFSET(Summary!$B$11,$L$3+26,LEFT(Māori!C11,2)-1)</f>
        <v>0.73666666666666669</v>
      </c>
      <c r="E11" s="72">
        <f ca="1">OFFSET(Summary!$B$11,$L$3+107,LEFT(Māori!C11,2)-1)</f>
        <v>0.7650485436893204</v>
      </c>
      <c r="F11" s="64">
        <f t="shared" si="0"/>
        <v>15</v>
      </c>
      <c r="G11" s="64"/>
      <c r="H11" s="64"/>
      <c r="I11" s="108"/>
      <c r="J11" s="108"/>
      <c r="K11" s="108"/>
      <c r="L11" s="108"/>
      <c r="M11" s="108"/>
      <c r="N11" s="70"/>
    </row>
    <row r="12" spans="2:14" x14ac:dyDescent="0.2">
      <c r="B12" s="69"/>
      <c r="C12" s="64" t="str">
        <f>Notes!C48&amp;" "&amp;Notes!E48</f>
        <v>05 Breastfed at LMC Discharge at 6 Weeks</v>
      </c>
      <c r="D12" s="71">
        <f ca="1">OFFSET(Summary!$B$11,$L$3+26,LEFT(Māori!C12,2)-1)</f>
        <v>0.67197452229299359</v>
      </c>
      <c r="E12" s="72">
        <f ca="1">OFFSET(Summary!$B$11,$L$3+107,LEFT(Māori!C12,2)-1)</f>
        <v>0.75195942830797602</v>
      </c>
      <c r="F12" s="64">
        <f t="shared" si="0"/>
        <v>14</v>
      </c>
      <c r="G12" s="64"/>
      <c r="H12" s="64"/>
      <c r="I12" s="108"/>
      <c r="J12" s="108"/>
      <c r="K12" s="108"/>
      <c r="L12" s="108"/>
      <c r="M12" s="108"/>
      <c r="N12" s="70"/>
    </row>
    <row r="13" spans="2:14" x14ac:dyDescent="0.2">
      <c r="B13" s="69"/>
      <c r="C13" s="64" t="str">
        <f>Notes!C49&amp;" "&amp;Notes!E49</f>
        <v>06 Breastfed at Three Months</v>
      </c>
      <c r="D13" s="71">
        <f ca="1">OFFSET(Summary!$B$11,$L$3+26,LEFT(Māori!C13,2)-1)</f>
        <v>0.50222222222222224</v>
      </c>
      <c r="E13" s="72">
        <f ca="1">OFFSET(Summary!$B$11,$L$3+107,LEFT(Māori!C13,2)-1)</f>
        <v>0.62774504552758437</v>
      </c>
      <c r="F13" s="64">
        <f t="shared" si="0"/>
        <v>13</v>
      </c>
      <c r="G13" s="64"/>
      <c r="H13" s="64"/>
      <c r="I13" s="108"/>
      <c r="J13" s="108"/>
      <c r="K13" s="108"/>
      <c r="L13" s="108"/>
      <c r="M13" s="108"/>
      <c r="N13" s="70"/>
    </row>
    <row r="14" spans="2:14" x14ac:dyDescent="0.2">
      <c r="B14" s="69"/>
      <c r="C14" s="64" t="str">
        <f>Notes!C50&amp;" "&amp;Notes!E50</f>
        <v xml:space="preserve">07 Babies Living in Smokefree Homes </v>
      </c>
      <c r="D14" s="71">
        <f ca="1">OFFSET(Summary!$B$11,$L$3+26,LEFT(Māori!C14,2)-1)</f>
        <v>0.45259938837920488</v>
      </c>
      <c r="E14" s="72">
        <f ca="1">OFFSET(Summary!$B$11,$L$3+107,LEFT(Māori!C14,2)-1)</f>
        <v>0.71822033898305082</v>
      </c>
      <c r="F14" s="64">
        <f t="shared" si="0"/>
        <v>12</v>
      </c>
      <c r="G14" s="64"/>
      <c r="H14" s="64"/>
      <c r="I14" s="108"/>
      <c r="J14" s="108"/>
      <c r="K14" s="108"/>
      <c r="L14" s="108"/>
      <c r="M14" s="108"/>
      <c r="N14" s="70"/>
    </row>
    <row r="15" spans="2:14" x14ac:dyDescent="0.2">
      <c r="B15" s="69"/>
      <c r="C15" s="64" t="str">
        <f>Notes!C51&amp;" "&amp;Notes!E51</f>
        <v>08 Screened for Family Violence</v>
      </c>
      <c r="D15" s="71">
        <f ca="1">OFFSET(Summary!$B$11,$L$3+26,LEFT(Māori!C15,2)-1)</f>
        <v>0.55629139072847678</v>
      </c>
      <c r="E15" s="72">
        <f ca="1">OFFSET(Summary!$B$11,$L$3+107,LEFT(Māori!C15,2)-1)</f>
        <v>0.60848643919510059</v>
      </c>
      <c r="F15" s="64">
        <f t="shared" si="0"/>
        <v>11</v>
      </c>
      <c r="G15" s="64"/>
      <c r="H15" s="64"/>
      <c r="I15" s="108"/>
      <c r="J15" s="108"/>
      <c r="K15" s="108"/>
      <c r="L15" s="108"/>
      <c r="M15" s="108"/>
      <c r="N15" s="70"/>
    </row>
    <row r="16" spans="2:14" x14ac:dyDescent="0.2">
      <c r="B16" s="69"/>
      <c r="C16" s="64" t="str">
        <f>Notes!C52&amp;" "&amp;Notes!E52</f>
        <v>09 SUDI Prevention Information Provided before 50 days</v>
      </c>
      <c r="D16" s="71">
        <f ca="1">OFFSET(Summary!$B$11,$L$3+26,LEFT(Māori!C16,2)-1)</f>
        <v>0.86363636363636365</v>
      </c>
      <c r="E16" s="72">
        <f ca="1">OFFSET(Summary!$B$11,$L$3+107,LEFT(Māori!C16,2)-1)</f>
        <v>0.87443946188340804</v>
      </c>
      <c r="F16" s="64">
        <f t="shared" si="0"/>
        <v>10</v>
      </c>
      <c r="G16" s="64"/>
      <c r="H16" s="64"/>
      <c r="I16" s="108"/>
      <c r="J16" s="108"/>
      <c r="K16" s="108"/>
      <c r="L16" s="108"/>
      <c r="M16" s="108"/>
      <c r="N16" s="70"/>
    </row>
    <row r="17" spans="2:14" x14ac:dyDescent="0.2">
      <c r="B17" s="69"/>
      <c r="C17" s="64" t="str">
        <f>Notes!C53&amp;" "&amp;Notes!E53</f>
        <v>10 Newborn Enrolled with General Practice</v>
      </c>
      <c r="D17" s="71">
        <f ca="1">OFFSET(Summary!$B$11,$L$3+26,LEFT(Māori!C17,2)-1)</f>
        <v>0.73743016759776536</v>
      </c>
      <c r="E17" s="72">
        <f ca="1">OFFSET(Summary!$B$11,$L$3+107,LEFT(Māori!C17,2)-1)</f>
        <v>0.87586206896551722</v>
      </c>
      <c r="F17" s="64">
        <f t="shared" si="0"/>
        <v>9</v>
      </c>
      <c r="G17" s="64"/>
      <c r="H17" s="64"/>
      <c r="I17" s="108"/>
      <c r="J17" s="108"/>
      <c r="K17" s="108"/>
      <c r="L17" s="108"/>
      <c r="M17" s="108"/>
      <c r="N17" s="70"/>
    </row>
    <row r="18" spans="2:14" x14ac:dyDescent="0.2">
      <c r="B18" s="69"/>
      <c r="C18" s="64" t="str">
        <f>Notes!C54&amp;" "&amp;Notes!E54</f>
        <v>11 Children 0-4 Enrolled with Oral Health Service</v>
      </c>
      <c r="D18" s="71">
        <f ca="1">OFFSET(Summary!$B$11,$L$3+26,LEFT(Māori!C18,2)-1)</f>
        <v>0.77109144542772856</v>
      </c>
      <c r="E18" s="72">
        <f ca="1">OFFSET(Summary!$B$11,$L$3+107,LEFT(Māori!C18,2)-1)</f>
        <v>0.99959767545820299</v>
      </c>
      <c r="F18" s="64">
        <f t="shared" si="0"/>
        <v>8</v>
      </c>
      <c r="G18" s="64"/>
      <c r="H18" s="64"/>
      <c r="I18" s="108"/>
      <c r="J18" s="108"/>
      <c r="K18" s="108"/>
      <c r="L18" s="108"/>
      <c r="M18" s="108"/>
      <c r="N18" s="70"/>
    </row>
    <row r="19" spans="2:14" x14ac:dyDescent="0.2">
      <c r="B19" s="69"/>
      <c r="C19" s="64" t="str">
        <f>Notes!C55&amp;" "&amp;Notes!E55</f>
        <v>12 Reduce dmft in Five-Year-Old Children</v>
      </c>
      <c r="D19" s="79">
        <f ca="1">OFFSET(Summary!$B$11,$L$3+26,LEFT(Māori!C19,2)-1)</f>
        <v>4.4591194968553456</v>
      </c>
      <c r="E19" s="79">
        <f ca="1">OFFSET(Summary!$B$11,$L$3+107,LEFT(Māori!C19,2)-1)</f>
        <v>4.5656063618290261</v>
      </c>
      <c r="F19" s="64">
        <f t="shared" si="0"/>
        <v>7</v>
      </c>
      <c r="G19" s="64"/>
      <c r="H19" s="64"/>
      <c r="I19" s="108"/>
      <c r="J19" s="108"/>
      <c r="K19" s="108"/>
      <c r="L19" s="108"/>
      <c r="M19" s="108"/>
      <c r="N19" s="70"/>
    </row>
    <row r="20" spans="2:14" x14ac:dyDescent="0.2">
      <c r="B20" s="69"/>
      <c r="C20" s="64" t="str">
        <f>Notes!C56&amp;" "&amp;Notes!E56</f>
        <v>13 Fully Immunised at Age 5</v>
      </c>
      <c r="D20" s="71">
        <f ca="1">OFFSET(Summary!$B$11,$L$3+26,LEFT(Māori!C20,2)-1)</f>
        <v>0.85906040268456374</v>
      </c>
      <c r="E20" s="72">
        <f ca="1">OFFSET(Summary!$B$11,$L$3+107,LEFT(Māori!C20,2)-1)</f>
        <v>0.91903171953255425</v>
      </c>
      <c r="F20" s="64">
        <f t="shared" si="0"/>
        <v>6</v>
      </c>
      <c r="G20" s="64"/>
      <c r="H20" s="64"/>
      <c r="I20" s="108"/>
      <c r="J20" s="108"/>
      <c r="K20" s="108"/>
      <c r="L20" s="108"/>
      <c r="M20" s="108"/>
      <c r="N20" s="70"/>
    </row>
    <row r="21" spans="2:14" x14ac:dyDescent="0.2">
      <c r="B21" s="69"/>
      <c r="C21" s="64" t="str">
        <f>Notes!C57&amp;" "&amp;Notes!E57</f>
        <v>14 B4SC Started before 4½</v>
      </c>
      <c r="D21" s="71">
        <f ca="1">OFFSET(Summary!$B$11,$L$3+26,LEFT(Māori!C21,2)-1)</f>
        <v>0.91269841269841268</v>
      </c>
      <c r="E21" s="72">
        <f ca="1">OFFSET(Summary!$B$11,$L$3+107,LEFT(Māori!C21,2)-1)</f>
        <v>0.9107142857142857</v>
      </c>
      <c r="F21" s="64">
        <f t="shared" si="0"/>
        <v>5</v>
      </c>
      <c r="G21" s="64"/>
      <c r="H21" s="64"/>
      <c r="I21" s="108"/>
      <c r="J21" s="108"/>
      <c r="K21" s="108"/>
      <c r="L21" s="108"/>
      <c r="M21" s="108"/>
      <c r="N21" s="70"/>
    </row>
    <row r="22" spans="2:14" x14ac:dyDescent="0.2">
      <c r="B22" s="69"/>
      <c r="C22" s="64" t="str">
        <f>Notes!C58&amp;" "&amp;Notes!E58</f>
        <v>15 Children with Healthy Weight at Age 4</v>
      </c>
      <c r="D22" s="71">
        <f ca="1">OFFSET(Summary!$B$11,$L$3+26,LEFT(Māori!C22,2)-1)</f>
        <v>0.73275862068965514</v>
      </c>
      <c r="E22" s="72">
        <f ca="1">OFFSET(Summary!$B$11,$L$3+107,LEFT(Māori!C22,2)-1)</f>
        <v>0.80848963474827251</v>
      </c>
      <c r="F22" s="64">
        <f t="shared" si="0"/>
        <v>4</v>
      </c>
      <c r="G22" s="64"/>
      <c r="H22" s="64"/>
      <c r="I22" s="108"/>
      <c r="J22" s="108"/>
      <c r="K22" s="108"/>
      <c r="L22" s="108"/>
      <c r="M22" s="108"/>
      <c r="N22" s="70"/>
    </row>
    <row r="23" spans="2:14" x14ac:dyDescent="0.2">
      <c r="B23" s="69"/>
      <c r="C23" s="64" t="str">
        <f>Notes!C59&amp;" "&amp;Notes!E59</f>
        <v>16 Children with BMI &gt; 98th Percentile are Referred</v>
      </c>
      <c r="D23" s="71">
        <f ca="1">OFFSET(Summary!$B$11,$L$3+26,LEFT(Māori!C23,2)-1)</f>
        <v>1</v>
      </c>
      <c r="E23" s="72">
        <f ca="1">OFFSET(Summary!$B$11,$L$3+107,LEFT(Māori!C23,2)-1)</f>
        <v>1</v>
      </c>
      <c r="F23" s="64">
        <f t="shared" si="0"/>
        <v>3</v>
      </c>
      <c r="G23" s="64"/>
      <c r="H23" s="64"/>
      <c r="I23" s="108"/>
      <c r="J23" s="108"/>
      <c r="K23" s="108"/>
      <c r="L23" s="108"/>
      <c r="M23" s="108"/>
      <c r="N23" s="70"/>
    </row>
    <row r="24" spans="2:14" x14ac:dyDescent="0.2">
      <c r="B24" s="69"/>
      <c r="C24" s="64" t="str">
        <f>Notes!C60&amp;" "&amp;Notes!E60</f>
        <v>17 Children have Low SDQ-P Scores</v>
      </c>
      <c r="D24" s="71">
        <f ca="1">OFFSET(Summary!$B$11,$L$3+26,LEFT(Māori!C24,2)-1)</f>
        <v>0.93965517241379315</v>
      </c>
      <c r="E24" s="72">
        <f ca="1">OFFSET(Summary!$B$11,$L$3+107,LEFT(Māori!C24,2)-1)</f>
        <v>0.97244094488188981</v>
      </c>
      <c r="F24" s="64">
        <f t="shared" si="0"/>
        <v>2</v>
      </c>
      <c r="G24" s="64"/>
      <c r="H24" s="64"/>
      <c r="I24" s="108"/>
      <c r="J24" s="108"/>
      <c r="K24" s="108"/>
      <c r="L24" s="108"/>
      <c r="M24" s="108"/>
      <c r="N24" s="70"/>
    </row>
    <row r="25" spans="2:14" x14ac:dyDescent="0.2">
      <c r="B25" s="69"/>
      <c r="C25" s="64" t="str">
        <f>Notes!C61&amp;" "&amp;Notes!E61</f>
        <v>18 Children with High SDQ-P Scores are Referred</v>
      </c>
      <c r="D25" s="71">
        <f ca="1">OFFSET(Summary!$B$11,$L$3+26,LEFT(Māori!C25,2)-1)</f>
        <v>1</v>
      </c>
      <c r="E25" s="72">
        <f ca="1">OFFSET(Summary!$B$11,$L$3+107,LEFT(Māori!C25,2)-1)</f>
        <v>0.55555555555555558</v>
      </c>
      <c r="F25" s="64">
        <f t="shared" si="0"/>
        <v>1</v>
      </c>
      <c r="G25" s="64"/>
      <c r="H25" s="64"/>
      <c r="I25" s="108"/>
      <c r="J25" s="108"/>
      <c r="K25" s="108"/>
      <c r="L25" s="108"/>
      <c r="M25" s="108"/>
      <c r="N25" s="70"/>
    </row>
    <row r="26" spans="2:14" x14ac:dyDescent="0.2">
      <c r="B26" s="69"/>
      <c r="C26" s="64"/>
      <c r="D26" s="71"/>
      <c r="E26" s="72"/>
      <c r="F26" s="64"/>
      <c r="G26" s="64"/>
      <c r="H26" s="64"/>
      <c r="I26" s="108"/>
      <c r="J26" s="108"/>
      <c r="K26" s="108"/>
      <c r="L26" s="108"/>
      <c r="M26" s="108"/>
      <c r="N26" s="70"/>
    </row>
    <row r="27" spans="2:14" x14ac:dyDescent="0.2">
      <c r="B27" s="69"/>
      <c r="C27" s="64"/>
      <c r="D27" s="71"/>
      <c r="E27" s="72"/>
      <c r="F27" s="64"/>
      <c r="G27" s="64"/>
      <c r="H27" s="64"/>
      <c r="I27" s="108"/>
      <c r="J27" s="108"/>
      <c r="K27" s="108"/>
      <c r="L27" s="108"/>
      <c r="M27" s="108"/>
      <c r="N27" s="70"/>
    </row>
    <row r="28" spans="2:14" x14ac:dyDescent="0.2">
      <c r="B28" s="69"/>
      <c r="C28" s="64"/>
      <c r="D28" s="64"/>
      <c r="E28" s="64"/>
      <c r="F28" s="64"/>
      <c r="G28" s="64"/>
      <c r="H28" s="64"/>
      <c r="I28" s="108"/>
      <c r="J28" s="108"/>
      <c r="K28" s="108"/>
      <c r="L28" s="108"/>
      <c r="M28" s="108"/>
      <c r="N28" s="70"/>
    </row>
    <row r="29" spans="2:14" x14ac:dyDescent="0.2">
      <c r="B29" s="69"/>
      <c r="C29" s="64"/>
      <c r="D29" s="64"/>
      <c r="E29" s="64"/>
      <c r="F29" s="64"/>
      <c r="G29" s="64"/>
      <c r="H29" s="64"/>
      <c r="I29" s="108"/>
      <c r="J29" s="108"/>
      <c r="K29" s="108"/>
      <c r="L29" s="108"/>
      <c r="M29" s="108"/>
      <c r="N29" s="70"/>
    </row>
    <row r="30" spans="2:14" x14ac:dyDescent="0.2">
      <c r="B30" s="69"/>
      <c r="C30" s="108"/>
      <c r="D30" s="108"/>
      <c r="E30" s="108"/>
      <c r="F30" s="108"/>
      <c r="G30" s="108"/>
      <c r="H30" s="108"/>
      <c r="I30" s="108"/>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row r="38" spans="2:14" ht="15" x14ac:dyDescent="0.25">
      <c r="B38" s="150"/>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63" t="s">
        <v>4</v>
      </c>
      <c r="E3" s="163"/>
      <c r="F3" s="163"/>
      <c r="G3" s="163"/>
      <c r="H3" s="163"/>
      <c r="I3" s="163"/>
      <c r="J3" s="163"/>
      <c r="K3" s="163"/>
      <c r="L3" s="67">
        <f>MATCH(D3,Summary!$A$11:$A$31,0)</f>
        <v>1</v>
      </c>
      <c r="M3" s="65" t="s">
        <v>170</v>
      </c>
      <c r="N3" s="66"/>
    </row>
    <row r="4" spans="2:14" x14ac:dyDescent="0.2">
      <c r="B4" s="62"/>
      <c r="C4" s="64"/>
      <c r="D4" s="64"/>
      <c r="E4" s="64"/>
      <c r="F4" s="64"/>
      <c r="G4" s="64"/>
      <c r="H4" s="64"/>
      <c r="I4" s="64"/>
      <c r="J4" s="64"/>
      <c r="K4" s="64"/>
      <c r="L4" s="64"/>
      <c r="M4" s="64"/>
      <c r="N4" s="66"/>
    </row>
    <row r="5" spans="2:14" x14ac:dyDescent="0.2">
      <c r="B5" s="69"/>
      <c r="C5" s="122" t="s">
        <v>223</v>
      </c>
      <c r="D5" s="108"/>
      <c r="E5" s="108"/>
      <c r="F5" s="108"/>
      <c r="G5" s="108"/>
      <c r="H5" s="108"/>
      <c r="I5" s="64"/>
      <c r="J5" s="64"/>
      <c r="K5" s="64"/>
      <c r="L5" s="64"/>
      <c r="M5" s="64"/>
      <c r="N5" s="70"/>
    </row>
    <row r="6" spans="2:14" x14ac:dyDescent="0.2">
      <c r="B6" s="69"/>
      <c r="C6" s="108"/>
      <c r="D6" s="108"/>
      <c r="E6" s="108"/>
      <c r="F6" s="108"/>
      <c r="G6" s="108"/>
      <c r="H6" s="108"/>
      <c r="I6" s="108"/>
      <c r="J6" s="108"/>
      <c r="K6" s="108"/>
      <c r="L6" s="108"/>
      <c r="M6" s="108"/>
      <c r="N6" s="70"/>
    </row>
    <row r="7" spans="2:14" x14ac:dyDescent="0.2">
      <c r="B7" s="69"/>
      <c r="C7" s="64"/>
      <c r="D7" s="64" t="s">
        <v>1</v>
      </c>
      <c r="E7" s="64" t="s">
        <v>221</v>
      </c>
      <c r="F7" s="64" t="s">
        <v>101</v>
      </c>
      <c r="G7" s="64"/>
      <c r="H7" s="64"/>
      <c r="I7" s="64"/>
      <c r="J7" s="108"/>
      <c r="K7" s="108"/>
      <c r="L7" s="108"/>
      <c r="M7" s="108"/>
      <c r="N7" s="70"/>
    </row>
    <row r="8" spans="2:14" x14ac:dyDescent="0.2">
      <c r="B8" s="69"/>
      <c r="C8" s="64" t="str">
        <f>Notes!C44&amp;" "&amp;Notes!E44</f>
        <v>01 WCTO Referral by 28 Days</v>
      </c>
      <c r="D8" s="71">
        <f ca="1">OFFSET(Summary!$B$11,$L$3+53,LEFT('Pacific Peoples'!C8,2)-1)</f>
        <v>0.73722627737226276</v>
      </c>
      <c r="E8" s="72">
        <f ca="1">OFFSET(Summary!$B$11,$L$3+134,LEFT('Pacific Peoples'!C8,2)-1)</f>
        <v>0.77870967741935482</v>
      </c>
      <c r="F8" s="64">
        <f>19-LEFT(C8,2)*1</f>
        <v>18</v>
      </c>
      <c r="G8" s="64"/>
      <c r="H8" s="64"/>
      <c r="I8" s="64"/>
      <c r="J8" s="108"/>
      <c r="K8" s="108"/>
      <c r="L8" s="108"/>
      <c r="M8" s="108"/>
      <c r="N8" s="70"/>
    </row>
    <row r="9" spans="2:14" x14ac:dyDescent="0.2">
      <c r="B9" s="69"/>
      <c r="C9" s="64" t="str">
        <f>Notes!C45&amp;" "&amp;Notes!E45</f>
        <v>02 WCTO Core Contact 1 before 50 Days</v>
      </c>
      <c r="D9" s="71">
        <f ca="1">OFFSET(Summary!$B$11,$L$3+53,LEFT('Pacific Peoples'!C9,2)-1)</f>
        <v>0.79026217228464424</v>
      </c>
      <c r="E9" s="72">
        <f ca="1">OFFSET(Summary!$B$11,$L$3+134,LEFT('Pacific Peoples'!C9,2)-1)</f>
        <v>0.85330713817943682</v>
      </c>
      <c r="F9" s="64">
        <f t="shared" ref="F9:F25" si="0">19-LEFT(C9,2)*1</f>
        <v>17</v>
      </c>
      <c r="G9" s="64"/>
      <c r="H9" s="64"/>
      <c r="I9" s="64"/>
      <c r="J9" s="108"/>
      <c r="K9" s="108"/>
      <c r="L9" s="108"/>
      <c r="M9" s="108"/>
      <c r="N9" s="70"/>
    </row>
    <row r="10" spans="2:14" x14ac:dyDescent="0.2">
      <c r="B10" s="69"/>
      <c r="C10" s="64" t="str">
        <f>Notes!C46&amp;" "&amp;Notes!E46</f>
        <v>03 All WCTO Core Contacts Received by Age 1</v>
      </c>
      <c r="D10" s="71">
        <f ca="1">OFFSET(Summary!$B$11,$L$3+53,LEFT('Pacific Peoples'!C10,2)-1)</f>
        <v>0.63694267515923564</v>
      </c>
      <c r="E10" s="72">
        <f ca="1">OFFSET(Summary!$B$11,$L$3+134,LEFT('Pacific Peoples'!C10,2)-1)</f>
        <v>0.76021314387211369</v>
      </c>
      <c r="F10" s="64">
        <f t="shared" si="0"/>
        <v>16</v>
      </c>
      <c r="G10" s="64"/>
      <c r="H10" s="64"/>
      <c r="I10" s="64"/>
      <c r="J10" s="108"/>
      <c r="K10" s="108"/>
      <c r="L10" s="108"/>
      <c r="M10" s="108"/>
      <c r="N10" s="70"/>
    </row>
    <row r="11" spans="2:14" x14ac:dyDescent="0.2">
      <c r="B11" s="69"/>
      <c r="C11" s="64" t="str">
        <f>Notes!C47&amp;" "&amp;Notes!E47</f>
        <v>04 Breastfed at Two Weeks</v>
      </c>
      <c r="D11" s="71">
        <f ca="1">OFFSET(Summary!$B$11,$L$3+53,LEFT('Pacific Peoples'!C11,2)-1)</f>
        <v>0.65506329113924056</v>
      </c>
      <c r="E11" s="72">
        <f ca="1">OFFSET(Summary!$B$11,$L$3+134,LEFT('Pacific Peoples'!C11,2)-1)</f>
        <v>0.77788649706457924</v>
      </c>
      <c r="F11" s="64">
        <f t="shared" si="0"/>
        <v>15</v>
      </c>
      <c r="G11" s="64"/>
      <c r="H11" s="64"/>
      <c r="I11" s="64"/>
      <c r="J11" s="108"/>
      <c r="K11" s="108"/>
      <c r="L11" s="108"/>
      <c r="M11" s="108"/>
      <c r="N11" s="70"/>
    </row>
    <row r="12" spans="2:14" x14ac:dyDescent="0.2">
      <c r="B12" s="69"/>
      <c r="C12" s="64" t="str">
        <f>Notes!C48&amp;" "&amp;Notes!E48</f>
        <v>05 Breastfed at LMC Discharge at 6 Weeks</v>
      </c>
      <c r="D12" s="71">
        <f ca="1">OFFSET(Summary!$B$11,$L$3+53,LEFT('Pacific Peoples'!C12,2)-1)</f>
        <v>0.63352272727272729</v>
      </c>
      <c r="E12" s="72">
        <f ca="1">OFFSET(Summary!$B$11,$L$3+134,LEFT('Pacific Peoples'!C12,2)-1)</f>
        <v>0.75973721257625526</v>
      </c>
      <c r="F12" s="64">
        <f t="shared" si="0"/>
        <v>14</v>
      </c>
      <c r="G12" s="64"/>
      <c r="H12" s="64"/>
      <c r="I12" s="64"/>
      <c r="J12" s="108"/>
      <c r="K12" s="108"/>
      <c r="L12" s="108"/>
      <c r="M12" s="108"/>
      <c r="N12" s="70"/>
    </row>
    <row r="13" spans="2:14" x14ac:dyDescent="0.2">
      <c r="B13" s="69"/>
      <c r="C13" s="64" t="str">
        <f>Notes!C49&amp;" "&amp;Notes!E49</f>
        <v>06 Breastfed at Three Months</v>
      </c>
      <c r="D13" s="71">
        <f ca="1">OFFSET(Summary!$B$11,$L$3+53,LEFT('Pacific Peoples'!C13,2)-1)</f>
        <v>0.41992882562277578</v>
      </c>
      <c r="E13" s="72">
        <f ca="1">OFFSET(Summary!$B$11,$L$3+134,LEFT('Pacific Peoples'!C13,2)-1)</f>
        <v>0.64439536167863054</v>
      </c>
      <c r="F13" s="64">
        <f t="shared" si="0"/>
        <v>13</v>
      </c>
      <c r="G13" s="64"/>
      <c r="H13" s="64"/>
      <c r="I13" s="64"/>
      <c r="J13" s="108"/>
      <c r="K13" s="108"/>
      <c r="L13" s="108"/>
      <c r="M13" s="108"/>
      <c r="N13" s="70"/>
    </row>
    <row r="14" spans="2:14" x14ac:dyDescent="0.2">
      <c r="B14" s="69"/>
      <c r="C14" s="64" t="str">
        <f>Notes!C50&amp;" "&amp;Notes!E50</f>
        <v xml:space="preserve">07 Babies Living in Smokefree Homes </v>
      </c>
      <c r="D14" s="71">
        <f ca="1">OFFSET(Summary!$B$11,$L$3+53,LEFT('Pacific Peoples'!C14,2)-1)</f>
        <v>0.4720812182741117</v>
      </c>
      <c r="E14" s="72">
        <f ca="1">OFFSET(Summary!$B$11,$L$3+134,LEFT('Pacific Peoples'!C14,2)-1)</f>
        <v>0.72263410379415616</v>
      </c>
      <c r="F14" s="64">
        <f t="shared" si="0"/>
        <v>12</v>
      </c>
      <c r="G14" s="64"/>
      <c r="H14" s="64"/>
      <c r="I14" s="64"/>
      <c r="J14" s="108"/>
      <c r="K14" s="108"/>
      <c r="L14" s="108"/>
      <c r="M14" s="108"/>
      <c r="N14" s="70"/>
    </row>
    <row r="15" spans="2:14" x14ac:dyDescent="0.2">
      <c r="B15" s="69"/>
      <c r="C15" s="64" t="str">
        <f>Notes!C51&amp;" "&amp;Notes!E51</f>
        <v>08 Screened for Family Violence</v>
      </c>
      <c r="D15" s="71">
        <f ca="1">OFFSET(Summary!$B$11,$L$3+53,LEFT('Pacific Peoples'!C15,2)-1)</f>
        <v>0.54672897196261683</v>
      </c>
      <c r="E15" s="72">
        <f ca="1">OFFSET(Summary!$B$11,$L$3+134,LEFT('Pacific Peoples'!C15,2)-1)</f>
        <v>0.61342592592592593</v>
      </c>
      <c r="F15" s="64">
        <f t="shared" si="0"/>
        <v>11</v>
      </c>
      <c r="G15" s="64"/>
      <c r="H15" s="64"/>
      <c r="I15" s="64"/>
      <c r="J15" s="108"/>
      <c r="K15" s="108"/>
      <c r="L15" s="108"/>
      <c r="M15" s="108"/>
      <c r="N15" s="70"/>
    </row>
    <row r="16" spans="2:14" x14ac:dyDescent="0.2">
      <c r="B16" s="69"/>
      <c r="C16" s="64" t="str">
        <f>Notes!C52&amp;" "&amp;Notes!E52</f>
        <v>09 SUDI Prevention Information Provided before 50 days</v>
      </c>
      <c r="D16" s="71">
        <f ca="1">OFFSET(Summary!$B$11,$L$3+53,LEFT('Pacific Peoples'!C16,2)-1)</f>
        <v>0.89099526066350709</v>
      </c>
      <c r="E16" s="72">
        <f ca="1">OFFSET(Summary!$B$11,$L$3+134,LEFT('Pacific Peoples'!C16,2)-1)</f>
        <v>0.87029930928626242</v>
      </c>
      <c r="F16" s="64">
        <f t="shared" si="0"/>
        <v>10</v>
      </c>
      <c r="G16" s="64"/>
      <c r="H16" s="64"/>
      <c r="I16" s="64"/>
      <c r="J16" s="108"/>
      <c r="K16" s="108"/>
      <c r="L16" s="108"/>
      <c r="M16" s="108"/>
      <c r="N16" s="70"/>
    </row>
    <row r="17" spans="2:14" x14ac:dyDescent="0.2">
      <c r="B17" s="69"/>
      <c r="C17" s="64" t="str">
        <f>Notes!C53&amp;" "&amp;Notes!E53</f>
        <v>10 Newborn Enrolled with General Practice</v>
      </c>
      <c r="D17" s="71">
        <f ca="1">OFFSET(Summary!$B$11,$L$3+53,LEFT('Pacific Peoples'!C17,2)-1)</f>
        <v>0.80487804878048785</v>
      </c>
      <c r="E17" s="72">
        <f ca="1">OFFSET(Summary!$B$11,$L$3+134,LEFT('Pacific Peoples'!C17,2)-1)</f>
        <v>0.86684303350970016</v>
      </c>
      <c r="F17" s="64">
        <f t="shared" si="0"/>
        <v>9</v>
      </c>
      <c r="G17" s="64"/>
      <c r="H17" s="64"/>
      <c r="I17" s="64"/>
      <c r="J17" s="108"/>
      <c r="K17" s="108"/>
      <c r="L17" s="108"/>
      <c r="M17" s="108"/>
      <c r="N17" s="70"/>
    </row>
    <row r="18" spans="2:14" x14ac:dyDescent="0.2">
      <c r="B18" s="69"/>
      <c r="C18" s="64" t="str">
        <f>Notes!C54&amp;" "&amp;Notes!E54</f>
        <v>11 Children 0-4 Enrolled with Oral Health Service</v>
      </c>
      <c r="D18" s="71">
        <f ca="1">OFFSET(Summary!$B$11,$L$3+53,LEFT('Pacific Peoples'!C18,2)-1)</f>
        <v>0.91542056074766354</v>
      </c>
      <c r="E18" s="72">
        <f ca="1">OFFSET(Summary!$B$11,$L$3+134,LEFT('Pacific Peoples'!C18,2)-1)</f>
        <v>0.98030726256983236</v>
      </c>
      <c r="F18" s="64">
        <f t="shared" si="0"/>
        <v>8</v>
      </c>
      <c r="G18" s="64"/>
      <c r="H18" s="64"/>
      <c r="I18" s="64"/>
      <c r="J18" s="108"/>
      <c r="K18" s="108"/>
      <c r="L18" s="108"/>
      <c r="M18" s="108"/>
      <c r="N18" s="70"/>
    </row>
    <row r="19" spans="2:14" x14ac:dyDescent="0.2">
      <c r="B19" s="69"/>
      <c r="C19" s="64" t="str">
        <f>Notes!C55&amp;" "&amp;Notes!E55</f>
        <v>12 Reduce dmft in Five-Year-Old Children</v>
      </c>
      <c r="D19" s="79">
        <f ca="1">OFFSET(Summary!$B$11,$L$3+53,LEFT('Pacific Peoples'!C19,2)-1)</f>
        <v>5.02416918429003</v>
      </c>
      <c r="E19" s="79">
        <f ca="1">OFFSET(Summary!$B$11,$L$3+134,LEFT('Pacific Peoples'!C19,2)-1)</f>
        <v>4.3633093525179856</v>
      </c>
      <c r="F19" s="64">
        <f t="shared" si="0"/>
        <v>7</v>
      </c>
      <c r="G19" s="64"/>
      <c r="H19" s="64"/>
      <c r="I19" s="64"/>
      <c r="J19" s="108"/>
      <c r="K19" s="108"/>
      <c r="L19" s="108"/>
      <c r="M19" s="108"/>
      <c r="N19" s="70"/>
    </row>
    <row r="20" spans="2:14" x14ac:dyDescent="0.2">
      <c r="B20" s="69"/>
      <c r="C20" s="64" t="str">
        <f>Notes!C56&amp;" "&amp;Notes!E56</f>
        <v>13 Fully Immunised at Age 5</v>
      </c>
      <c r="D20" s="71">
        <f ca="1">OFFSET(Summary!$B$11,$L$3+53,LEFT('Pacific Peoples'!C20,2)-1)</f>
        <v>0.88936170212765953</v>
      </c>
      <c r="E20" s="72">
        <f ca="1">OFFSET(Summary!$B$11,$L$3+134,LEFT('Pacific Peoples'!C20,2)-1)</f>
        <v>0.91726618705035967</v>
      </c>
      <c r="F20" s="64">
        <f t="shared" si="0"/>
        <v>6</v>
      </c>
      <c r="G20" s="64"/>
      <c r="H20" s="64"/>
      <c r="I20" s="64"/>
      <c r="J20" s="108"/>
      <c r="K20" s="108"/>
      <c r="L20" s="108"/>
      <c r="M20" s="108"/>
      <c r="N20" s="70"/>
    </row>
    <row r="21" spans="2:14" x14ac:dyDescent="0.2">
      <c r="B21" s="69"/>
      <c r="C21" s="64" t="str">
        <f>Notes!C57&amp;" "&amp;Notes!E57</f>
        <v>14 B4SC Started before 4½</v>
      </c>
      <c r="D21" s="71">
        <f ca="1">OFFSET(Summary!$B$11,$L$3+53,LEFT('Pacific Peoples'!C21,2)-1)</f>
        <v>0.94186046511627908</v>
      </c>
      <c r="E21" s="72">
        <f ca="1">OFFSET(Summary!$B$11,$L$3+134,LEFT('Pacific Peoples'!C21,2)-1)</f>
        <v>0.9023605150214592</v>
      </c>
      <c r="F21" s="64">
        <f t="shared" si="0"/>
        <v>5</v>
      </c>
      <c r="G21" s="64"/>
      <c r="H21" s="64"/>
      <c r="I21" s="64"/>
      <c r="J21" s="108"/>
      <c r="K21" s="108"/>
      <c r="L21" s="108"/>
      <c r="M21" s="108"/>
      <c r="N21" s="70"/>
    </row>
    <row r="22" spans="2:14" x14ac:dyDescent="0.2">
      <c r="B22" s="69"/>
      <c r="C22" s="64" t="str">
        <f>Notes!C58&amp;" "&amp;Notes!E58</f>
        <v>15 Children with Healthy Weight at Age 4</v>
      </c>
      <c r="D22" s="71">
        <f ca="1">OFFSET(Summary!$B$11,$L$3+53,LEFT('Pacific Peoples'!C22,2)-1)</f>
        <v>0.57599999999999996</v>
      </c>
      <c r="E22" s="72">
        <f ca="1">OFFSET(Summary!$B$11,$L$3+134,LEFT('Pacific Peoples'!C22,2)-1)</f>
        <v>0.86461888509670082</v>
      </c>
      <c r="F22" s="64">
        <f t="shared" si="0"/>
        <v>4</v>
      </c>
      <c r="G22" s="64"/>
      <c r="H22" s="64"/>
      <c r="I22" s="64"/>
      <c r="J22" s="108"/>
      <c r="K22" s="108"/>
      <c r="L22" s="108"/>
      <c r="M22" s="108"/>
      <c r="N22" s="70"/>
    </row>
    <row r="23" spans="2:14" x14ac:dyDescent="0.2">
      <c r="B23" s="69"/>
      <c r="C23" s="64" t="str">
        <f>Notes!C59&amp;" "&amp;Notes!E59</f>
        <v>16 Children with BMI &gt; 98th Percentile are Referred</v>
      </c>
      <c r="D23" s="71">
        <f ca="1">OFFSET(Summary!$B$11,$L$3+53,LEFT('Pacific Peoples'!C23,2)-1)</f>
        <v>1</v>
      </c>
      <c r="E23" s="72">
        <f ca="1">OFFSET(Summary!$B$11,$L$3+134,LEFT('Pacific Peoples'!C23,2)-1)</f>
        <v>1</v>
      </c>
      <c r="F23" s="64">
        <f t="shared" si="0"/>
        <v>3</v>
      </c>
      <c r="G23" s="64"/>
      <c r="H23" s="64"/>
      <c r="I23" s="64"/>
      <c r="J23" s="108"/>
      <c r="K23" s="108"/>
      <c r="L23" s="108"/>
      <c r="M23" s="108"/>
      <c r="N23" s="70"/>
    </row>
    <row r="24" spans="2:14" x14ac:dyDescent="0.2">
      <c r="B24" s="69"/>
      <c r="C24" s="64" t="str">
        <f>Notes!C60&amp;" "&amp;Notes!E60</f>
        <v>17 Children have Low SDQ-P Scores</v>
      </c>
      <c r="D24" s="71">
        <f ca="1">OFFSET(Summary!$B$11,$L$3+53,LEFT('Pacific Peoples'!C24,2)-1)</f>
        <v>0.92828685258964139</v>
      </c>
      <c r="E24" s="72">
        <f ca="1">OFFSET(Summary!$B$11,$L$3+134,LEFT('Pacific Peoples'!C24,2)-1)</f>
        <v>0.9807037457434733</v>
      </c>
      <c r="F24" s="64">
        <f t="shared" si="0"/>
        <v>2</v>
      </c>
      <c r="G24" s="64"/>
      <c r="H24" s="64"/>
      <c r="I24" s="64"/>
      <c r="J24" s="108"/>
      <c r="K24" s="108"/>
      <c r="L24" s="108"/>
      <c r="M24" s="108"/>
      <c r="N24" s="70"/>
    </row>
    <row r="25" spans="2:14" x14ac:dyDescent="0.2">
      <c r="B25" s="69"/>
      <c r="C25" s="64" t="str">
        <f>Notes!C61&amp;" "&amp;Notes!E61</f>
        <v>18 Children with High SDQ-P Scores are Referred</v>
      </c>
      <c r="D25" s="71">
        <f ca="1">OFFSET(Summary!$B$11,$L$3+53,LEFT('Pacific Peoples'!C25,2)-1)</f>
        <v>0.63636363636363635</v>
      </c>
      <c r="E25" s="72">
        <f ca="1">OFFSET(Summary!$B$11,$L$3+134,LEFT('Pacific Peoples'!C25,2)-1)</f>
        <v>0.6</v>
      </c>
      <c r="F25" s="64">
        <f t="shared" si="0"/>
        <v>1</v>
      </c>
      <c r="G25" s="64"/>
      <c r="H25" s="64"/>
      <c r="I25" s="64"/>
      <c r="J25" s="108"/>
      <c r="K25" s="108"/>
      <c r="L25" s="108"/>
      <c r="M25" s="108"/>
      <c r="N25" s="70"/>
    </row>
    <row r="26" spans="2:14" x14ac:dyDescent="0.2">
      <c r="B26" s="69"/>
      <c r="C26" s="64"/>
      <c r="D26" s="71"/>
      <c r="E26" s="72"/>
      <c r="F26" s="64"/>
      <c r="G26" s="64"/>
      <c r="H26" s="64"/>
      <c r="I26" s="64"/>
      <c r="J26" s="108"/>
      <c r="K26" s="108"/>
      <c r="L26" s="108"/>
      <c r="M26" s="108"/>
      <c r="N26" s="70"/>
    </row>
    <row r="27" spans="2:14" x14ac:dyDescent="0.2">
      <c r="B27" s="69"/>
      <c r="C27" s="64"/>
      <c r="D27" s="71"/>
      <c r="E27" s="72"/>
      <c r="F27" s="64"/>
      <c r="G27" s="64"/>
      <c r="H27" s="64"/>
      <c r="I27" s="64"/>
      <c r="J27" s="108"/>
      <c r="K27" s="108"/>
      <c r="L27" s="108"/>
      <c r="M27" s="108"/>
      <c r="N27" s="70"/>
    </row>
    <row r="28" spans="2:14" x14ac:dyDescent="0.2">
      <c r="B28" s="69"/>
      <c r="C28" s="64"/>
      <c r="D28" s="64"/>
      <c r="E28" s="64"/>
      <c r="F28" s="64"/>
      <c r="G28" s="64"/>
      <c r="H28" s="64"/>
      <c r="I28" s="64"/>
      <c r="J28" s="108"/>
      <c r="K28" s="108"/>
      <c r="L28" s="108"/>
      <c r="M28" s="108"/>
      <c r="N28" s="70"/>
    </row>
    <row r="29" spans="2:14" x14ac:dyDescent="0.2">
      <c r="B29" s="69"/>
      <c r="C29" s="64"/>
      <c r="D29" s="64"/>
      <c r="E29" s="64"/>
      <c r="F29" s="64"/>
      <c r="G29" s="64"/>
      <c r="H29" s="64"/>
      <c r="I29" s="64"/>
      <c r="J29" s="108"/>
      <c r="K29" s="108"/>
      <c r="L29" s="108"/>
      <c r="M29" s="108"/>
      <c r="N29" s="70"/>
    </row>
    <row r="30" spans="2:14" x14ac:dyDescent="0.2">
      <c r="B30" s="69"/>
      <c r="C30" s="64"/>
      <c r="D30" s="64"/>
      <c r="E30" s="64"/>
      <c r="F30" s="64"/>
      <c r="G30" s="64"/>
      <c r="H30" s="64"/>
      <c r="I30" s="64"/>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row r="38" spans="2:14" ht="15" x14ac:dyDescent="0.25">
      <c r="B38" s="150"/>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9"/>
  <sheetViews>
    <sheetView showGridLines="0" showRowColHeaders="0" workbookViewId="0"/>
  </sheetViews>
  <sheetFormatPr defaultColWidth="8.85546875" defaultRowHeight="12" x14ac:dyDescent="0.2"/>
  <cols>
    <col min="1" max="2" width="2.42578125" style="1" customWidth="1"/>
    <col min="3" max="3" width="15.140625" style="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88</v>
      </c>
      <c r="D3" s="163" t="s">
        <v>249</v>
      </c>
      <c r="E3" s="163"/>
      <c r="F3" s="163"/>
      <c r="G3" s="163"/>
      <c r="H3" s="163"/>
      <c r="I3" s="163"/>
      <c r="J3" s="163"/>
      <c r="K3" s="163"/>
      <c r="L3" s="64" t="str">
        <f>INDEX(Notes!$C$44:$C$61,MATCH(D3,Notes!$D$44:$D$61,0))</f>
        <v>01</v>
      </c>
      <c r="M3" s="65" t="s">
        <v>170</v>
      </c>
      <c r="N3" s="66"/>
    </row>
    <row r="4" spans="2:14" x14ac:dyDescent="0.2">
      <c r="B4" s="62"/>
      <c r="C4" s="64"/>
      <c r="D4" s="64"/>
      <c r="E4" s="64"/>
      <c r="F4" s="64"/>
      <c r="G4" s="64"/>
      <c r="H4" s="64"/>
      <c r="I4" s="64"/>
      <c r="J4" s="64"/>
      <c r="K4" s="64"/>
      <c r="L4" s="64"/>
      <c r="M4" s="68"/>
      <c r="N4" s="66"/>
    </row>
    <row r="5" spans="2:14" x14ac:dyDescent="0.2">
      <c r="B5" s="69"/>
      <c r="C5" s="122" t="str">
        <f ca="1">"Total Population (National Result: "&amp;IF(D15=0,"N/A",IF($L$3="12",TEXT(D15,"0.00"),TEXT(D15,"0%")))&amp;")"</f>
        <v>Total Population (National Result: 75%)</v>
      </c>
      <c r="D5" s="108"/>
      <c r="E5" s="108"/>
      <c r="F5" s="108"/>
      <c r="G5" s="108"/>
      <c r="H5" s="122" t="str">
        <f ca="1">"Māori Population (National Result: "&amp;IF(E15=0,"N/A",IF($L$3="12",TEXT(E15,"0.00"),TEXT(E15,"0%")))&amp;")"</f>
        <v>Māori Population (National Result: 68%)</v>
      </c>
      <c r="I5" s="108"/>
      <c r="J5" s="108"/>
      <c r="K5" s="108"/>
      <c r="L5" s="108"/>
      <c r="M5" s="108"/>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5" t="s">
        <v>24</v>
      </c>
      <c r="E8" s="125" t="s">
        <v>193</v>
      </c>
      <c r="F8" s="125" t="s">
        <v>28</v>
      </c>
      <c r="G8" s="67" t="s">
        <v>211</v>
      </c>
      <c r="H8" s="64" t="s">
        <v>212</v>
      </c>
      <c r="I8" s="64" t="s">
        <v>212</v>
      </c>
      <c r="J8" s="64" t="s">
        <v>212</v>
      </c>
      <c r="K8" s="64" t="s">
        <v>212</v>
      </c>
      <c r="L8" s="64"/>
      <c r="M8" s="64"/>
      <c r="N8" s="70"/>
    </row>
    <row r="9" spans="2:14" s="58" customFormat="1" x14ac:dyDescent="0.2">
      <c r="B9" s="69"/>
      <c r="H9" s="64"/>
      <c r="I9" s="73"/>
      <c r="J9" s="73"/>
      <c r="K9" s="74"/>
      <c r="L9" s="64"/>
      <c r="M9" s="64"/>
      <c r="N9" s="70"/>
    </row>
    <row r="10" spans="2:14" s="58" customFormat="1" x14ac:dyDescent="0.2">
      <c r="B10" s="69"/>
      <c r="C10" s="64" t="s">
        <v>206</v>
      </c>
      <c r="D10" s="71">
        <f ca="1">OFFSET(Summary!B32,0,$L$3-1)</f>
        <v>0.74282799948999112</v>
      </c>
      <c r="E10" s="71">
        <f ca="1">OFFSET(Summary!B32,27,$L$3-1)</f>
        <v>0.67832167832167833</v>
      </c>
      <c r="F10" s="71">
        <f ca="1">OFFSET(Summary!B32,54,$L$3-1)</f>
        <v>0.69264384559359071</v>
      </c>
      <c r="G10" s="71">
        <f ca="1">OFFSET(Summary!B32,81,$L$3-1)</f>
        <v>0.71893147502903598</v>
      </c>
      <c r="H10" s="126" t="str">
        <f ca="1">IF($L$3="12",TEXT(D10,"0.00"),TEXT(D10,"0%"))</f>
        <v>74%</v>
      </c>
      <c r="I10" s="126" t="str">
        <f t="shared" ref="I10:K13" ca="1" si="0">IF($L$3="12",TEXT(E10,"0.00"),TEXT(E10,"0%"))</f>
        <v>68%</v>
      </c>
      <c r="J10" s="126" t="str">
        <f t="shared" ca="1" si="0"/>
        <v>69%</v>
      </c>
      <c r="K10" s="126" t="str">
        <f t="shared" ca="1" si="0"/>
        <v>72%</v>
      </c>
      <c r="L10" s="64"/>
      <c r="M10" s="64"/>
      <c r="N10" s="70"/>
    </row>
    <row r="11" spans="2:14" s="58" customFormat="1" x14ac:dyDescent="0.2">
      <c r="B11" s="69"/>
      <c r="C11" s="64" t="s">
        <v>207</v>
      </c>
      <c r="D11" s="71">
        <f ca="1">OFFSET(Summary!B33,0,$L$3-1)</f>
        <v>0.63931492842535786</v>
      </c>
      <c r="E11" s="71">
        <f ca="1">OFFSET(Summary!B33,27,$L$3-1)</f>
        <v>0.58157689305230287</v>
      </c>
      <c r="F11" s="71">
        <f ca="1">OFFSET(Summary!B33,54,$L$3-1)</f>
        <v>0.61363636363636365</v>
      </c>
      <c r="G11" s="71">
        <f ca="1">OFFSET(Summary!B33,81,$L$3-1)</f>
        <v>0.62080000000000002</v>
      </c>
      <c r="H11" s="126" t="str">
        <f t="shared" ref="H11:H13" ca="1" si="1">IF($L$3="12",TEXT(D11,"0.00"),TEXT(D11,"0%"))</f>
        <v>64%</v>
      </c>
      <c r="I11" s="126" t="str">
        <f t="shared" ca="1" si="0"/>
        <v>58%</v>
      </c>
      <c r="J11" s="126" t="str">
        <f t="shared" ca="1" si="0"/>
        <v>61%</v>
      </c>
      <c r="K11" s="126" t="str">
        <f t="shared" ca="1" si="0"/>
        <v>62%</v>
      </c>
      <c r="L11" s="64"/>
      <c r="M11" s="64"/>
      <c r="N11" s="70"/>
    </row>
    <row r="12" spans="2:14" s="58" customFormat="1" x14ac:dyDescent="0.2">
      <c r="B12" s="69"/>
      <c r="C12" s="64" t="s">
        <v>208</v>
      </c>
      <c r="D12" s="71">
        <f ca="1">OFFSET(Summary!B34,0,$L$3-1)</f>
        <v>0.85165132647536546</v>
      </c>
      <c r="E12" s="71">
        <f ca="1">OFFSET(Summary!B34,27,$L$3-1)</f>
        <v>0.78284671532846717</v>
      </c>
      <c r="F12" s="71">
        <f ca="1">OFFSET(Summary!B34,54,$L$3-1)</f>
        <v>0.7829181494661922</v>
      </c>
      <c r="G12" s="71">
        <f ca="1">OFFSET(Summary!B34,81,$L$3-1)</f>
        <v>0.81133828996282531</v>
      </c>
      <c r="H12" s="126" t="str">
        <f t="shared" ca="1" si="1"/>
        <v>85%</v>
      </c>
      <c r="I12" s="126" t="str">
        <f t="shared" ca="1" si="0"/>
        <v>78%</v>
      </c>
      <c r="J12" s="126" t="str">
        <f t="shared" ca="1" si="0"/>
        <v>78%</v>
      </c>
      <c r="K12" s="126" t="str">
        <f t="shared" ca="1" si="0"/>
        <v>81%</v>
      </c>
      <c r="L12" s="64"/>
      <c r="M12" s="64"/>
      <c r="N12" s="70"/>
    </row>
    <row r="13" spans="2:14" s="58" customFormat="1" x14ac:dyDescent="0.2">
      <c r="B13" s="69"/>
      <c r="C13" s="64" t="s">
        <v>224</v>
      </c>
      <c r="D13" s="71">
        <f ca="1">OFFSET(Summary!B35,0,$L$3-1)</f>
        <v>0.77357071213640927</v>
      </c>
      <c r="E13" s="71">
        <f ca="1">OFFSET(Summary!B35,27,$L$3-1)</f>
        <v>0.69863013698630139</v>
      </c>
      <c r="F13" s="71">
        <f ca="1">OFFSET(Summary!B35,54,$L$3-1)</f>
        <v>0.73170731707317072</v>
      </c>
      <c r="G13" s="71">
        <f ca="1">OFFSET(Summary!B35,81,$L$3-1)</f>
        <v>0.71575342465753422</v>
      </c>
      <c r="H13" s="126" t="str">
        <f t="shared" ca="1" si="1"/>
        <v>77%</v>
      </c>
      <c r="I13" s="126" t="str">
        <f t="shared" ca="1" si="0"/>
        <v>70%</v>
      </c>
      <c r="J13" s="126" t="str">
        <f t="shared" ca="1" si="0"/>
        <v>73%</v>
      </c>
      <c r="K13" s="126" t="str">
        <f t="shared" ca="1" si="0"/>
        <v>72%</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0.74898410575587671</v>
      </c>
      <c r="E15" s="71">
        <f ca="1">OFFSET(Summary!B31,27,$L$3-1)</f>
        <v>0.67921146953405021</v>
      </c>
      <c r="F15" s="71">
        <f ca="1">OFFSET(Summary!B31,54,$L$3-1)</f>
        <v>0.70358974358974358</v>
      </c>
      <c r="G15" s="71">
        <f ca="1">OFFSET(Summary!B31,81,$L$3-1)</f>
        <v>0.7142857142857143</v>
      </c>
      <c r="H15" s="126"/>
      <c r="I15" s="73"/>
      <c r="J15" s="73"/>
      <c r="K15" s="74"/>
      <c r="M15" s="64"/>
      <c r="N15" s="70"/>
    </row>
    <row r="16" spans="2:14" s="58" customFormat="1" x14ac:dyDescent="0.2">
      <c r="B16" s="69"/>
      <c r="C16" s="64" t="s">
        <v>24</v>
      </c>
      <c r="D16" s="71">
        <f ca="1">D15</f>
        <v>0.74898410575587671</v>
      </c>
      <c r="E16" s="71">
        <f t="shared" ref="E16:G16" ca="1" si="2">E15</f>
        <v>0.67921146953405021</v>
      </c>
      <c r="F16" s="71">
        <f t="shared" ca="1" si="2"/>
        <v>0.70358974358974358</v>
      </c>
      <c r="G16" s="71">
        <f t="shared" ca="1" si="2"/>
        <v>0.7142857142857143</v>
      </c>
      <c r="H16" s="73"/>
      <c r="I16" s="73"/>
      <c r="J16" s="73"/>
      <c r="K16" s="74"/>
      <c r="M16" s="64"/>
      <c r="N16" s="70"/>
    </row>
    <row r="17" spans="2:14" s="58" customFormat="1" x14ac:dyDescent="0.2">
      <c r="B17" s="69"/>
      <c r="C17" s="64" t="s">
        <v>24</v>
      </c>
      <c r="D17" s="71">
        <f t="shared" ref="D17:D18" ca="1" si="3">D16</f>
        <v>0.74898410575587671</v>
      </c>
      <c r="E17" s="71">
        <f t="shared" ref="E17:E18" ca="1" si="4">E16</f>
        <v>0.67921146953405021</v>
      </c>
      <c r="F17" s="71">
        <f t="shared" ref="F17:F18" ca="1" si="5">F16</f>
        <v>0.70358974358974358</v>
      </c>
      <c r="G17" s="71">
        <f t="shared" ref="G17:G18" ca="1" si="6">G16</f>
        <v>0.7142857142857143</v>
      </c>
      <c r="H17" s="73"/>
      <c r="I17" s="73"/>
      <c r="J17" s="73"/>
      <c r="K17" s="74"/>
      <c r="M17" s="64"/>
      <c r="N17" s="70"/>
    </row>
    <row r="18" spans="2:14" s="58" customFormat="1" x14ac:dyDescent="0.2">
      <c r="B18" s="69"/>
      <c r="C18" s="64" t="s">
        <v>24</v>
      </c>
      <c r="D18" s="71">
        <f t="shared" ca="1" si="3"/>
        <v>0.74898410575587671</v>
      </c>
      <c r="E18" s="71">
        <f t="shared" ca="1" si="4"/>
        <v>0.67921146953405021</v>
      </c>
      <c r="F18" s="71">
        <f t="shared" ca="1" si="5"/>
        <v>0.70358974358974358</v>
      </c>
      <c r="G18" s="71">
        <f t="shared" ca="1" si="6"/>
        <v>0.7142857142857143</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2" t="str">
        <f ca="1">"Pacific Peoples Population (National Result: "&amp;IF(F15=0,"N/A",IF($L$3="12",TEXT(F15,"0.00"),TEXT(F15,"0%")))&amp;")"</f>
        <v>Pacific Peoples Population (National Result: 70%)</v>
      </c>
      <c r="H21" s="122" t="str">
        <f ca="1">"Deprivation Quintile 5 Population (National Result: "&amp;IF(G15=0,"N/A",IF($L$3="12",TEXT(G15,"0.00"),TEXT(G15,"0%")))&amp;")"</f>
        <v>Deprivation Quintile 5 Population (National Result: 71%)</v>
      </c>
      <c r="L21" s="108"/>
      <c r="M21" s="108"/>
      <c r="N21" s="70"/>
    </row>
    <row r="22" spans="2:14" x14ac:dyDescent="0.2">
      <c r="B22" s="69"/>
      <c r="M22" s="108"/>
      <c r="N22" s="70"/>
    </row>
    <row r="23" spans="2:14" x14ac:dyDescent="0.2">
      <c r="B23" s="69"/>
      <c r="L23" s="108"/>
      <c r="M23" s="108"/>
      <c r="N23" s="70"/>
    </row>
    <row r="24" spans="2:14" x14ac:dyDescent="0.2">
      <c r="B24" s="69"/>
      <c r="L24" s="108"/>
      <c r="M24" s="108"/>
      <c r="N24" s="70"/>
    </row>
    <row r="25" spans="2:14" x14ac:dyDescent="0.2">
      <c r="B25" s="69"/>
      <c r="L25" s="108"/>
      <c r="M25" s="108"/>
      <c r="N25" s="70"/>
    </row>
    <row r="26" spans="2:14" x14ac:dyDescent="0.2">
      <c r="B26" s="69"/>
      <c r="C26" s="108"/>
      <c r="D26" s="120"/>
      <c r="E26" s="121"/>
      <c r="F26" s="121"/>
      <c r="G26" s="108"/>
      <c r="H26" s="123"/>
      <c r="I26" s="123"/>
      <c r="J26" s="123"/>
      <c r="K26" s="124"/>
      <c r="L26" s="108"/>
      <c r="M26" s="108"/>
      <c r="N26" s="70"/>
    </row>
    <row r="27" spans="2:14" x14ac:dyDescent="0.2">
      <c r="B27" s="69"/>
      <c r="C27" s="108"/>
      <c r="D27" s="120"/>
      <c r="E27" s="121"/>
      <c r="F27" s="121"/>
      <c r="G27" s="108"/>
      <c r="H27" s="123"/>
      <c r="I27" s="123"/>
      <c r="J27" s="123"/>
      <c r="K27" s="124"/>
      <c r="L27" s="108"/>
      <c r="M27" s="108"/>
      <c r="N27" s="70"/>
    </row>
    <row r="28" spans="2:14" x14ac:dyDescent="0.2">
      <c r="B28" s="69"/>
      <c r="C28" s="108"/>
      <c r="D28" s="108"/>
      <c r="E28" s="108"/>
      <c r="F28" s="108"/>
      <c r="G28" s="108"/>
      <c r="H28" s="108"/>
      <c r="I28" s="108"/>
      <c r="J28" s="108"/>
      <c r="K28" s="108"/>
      <c r="L28" s="108"/>
      <c r="M28" s="108"/>
      <c r="N28" s="70"/>
    </row>
    <row r="29" spans="2:14" x14ac:dyDescent="0.2">
      <c r="B29" s="69"/>
      <c r="C29" s="108"/>
      <c r="D29" s="108"/>
      <c r="E29" s="108"/>
      <c r="F29" s="108"/>
      <c r="G29" s="108"/>
      <c r="H29" s="108"/>
      <c r="I29" s="108"/>
      <c r="J29" s="108"/>
      <c r="K29" s="108"/>
      <c r="L29" s="108"/>
      <c r="M29" s="108"/>
      <c r="N29" s="70"/>
    </row>
    <row r="30" spans="2:14" x14ac:dyDescent="0.2">
      <c r="B30" s="69"/>
      <c r="C30" s="108"/>
      <c r="D30" s="108"/>
      <c r="E30" s="108"/>
      <c r="F30" s="108"/>
      <c r="G30" s="108"/>
      <c r="H30" s="108"/>
      <c r="I30" s="108"/>
      <c r="J30" s="108"/>
      <c r="K30" s="108"/>
      <c r="L30" s="108"/>
      <c r="M30" s="108"/>
      <c r="N30" s="70"/>
    </row>
    <row r="31" spans="2:14" x14ac:dyDescent="0.2">
      <c r="B31" s="69"/>
      <c r="C31" s="108"/>
      <c r="D31" s="108"/>
      <c r="E31" s="108"/>
      <c r="F31" s="108"/>
      <c r="G31" s="108"/>
      <c r="H31" s="108"/>
      <c r="I31" s="108"/>
      <c r="J31" s="108"/>
      <c r="K31" s="108"/>
      <c r="L31" s="108"/>
      <c r="M31" s="108"/>
      <c r="N31" s="70"/>
    </row>
    <row r="32" spans="2:14" x14ac:dyDescent="0.2">
      <c r="B32" s="69"/>
      <c r="C32" s="108"/>
      <c r="D32" s="108"/>
      <c r="E32" s="108"/>
      <c r="F32" s="108"/>
      <c r="G32" s="108"/>
      <c r="H32" s="108"/>
      <c r="I32" s="108"/>
      <c r="J32" s="108"/>
      <c r="K32" s="108"/>
      <c r="L32" s="108"/>
      <c r="M32" s="108"/>
      <c r="N32" s="70"/>
    </row>
    <row r="33" spans="2:14" x14ac:dyDescent="0.2">
      <c r="B33" s="69"/>
      <c r="C33" s="108"/>
      <c r="D33" s="108"/>
      <c r="E33" s="108"/>
      <c r="F33" s="108"/>
      <c r="G33" s="108"/>
      <c r="H33" s="108"/>
      <c r="I33" s="108"/>
      <c r="J33" s="108"/>
      <c r="K33" s="108"/>
      <c r="L33" s="108"/>
      <c r="M33" s="108"/>
      <c r="N33" s="70"/>
    </row>
    <row r="34" spans="2:14" x14ac:dyDescent="0.2">
      <c r="B34" s="69"/>
      <c r="C34" s="108"/>
      <c r="D34" s="108"/>
      <c r="E34" s="108"/>
      <c r="F34" s="108"/>
      <c r="G34" s="108"/>
      <c r="H34" s="108"/>
      <c r="I34" s="108"/>
      <c r="J34" s="108"/>
      <c r="K34" s="108"/>
      <c r="L34" s="108"/>
      <c r="M34" s="108"/>
      <c r="N34" s="70"/>
    </row>
    <row r="35" spans="2:14" x14ac:dyDescent="0.2">
      <c r="B35" s="69"/>
      <c r="C35" s="108"/>
      <c r="D35" s="108"/>
      <c r="E35" s="108"/>
      <c r="F35" s="108"/>
      <c r="G35" s="108"/>
      <c r="H35" s="108"/>
      <c r="I35" s="108"/>
      <c r="J35" s="108"/>
      <c r="K35" s="108"/>
      <c r="L35" s="108"/>
      <c r="M35" s="108"/>
      <c r="N35" s="70"/>
    </row>
    <row r="36" spans="2:14" ht="12.75" thickBot="1" x14ac:dyDescent="0.25">
      <c r="B36" s="75"/>
      <c r="C36" s="76"/>
      <c r="D36" s="76"/>
      <c r="E36" s="76"/>
      <c r="F36" s="76"/>
      <c r="G36" s="76"/>
      <c r="H36" s="76"/>
      <c r="I36" s="76"/>
      <c r="J36" s="76"/>
      <c r="K36" s="76"/>
      <c r="L36" s="76"/>
      <c r="M36" s="76"/>
      <c r="N36" s="77"/>
    </row>
    <row r="39" spans="2:14" ht="15" x14ac:dyDescent="0.25">
      <c r="B39" s="150"/>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Notes!D44:D61</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2018-01-22T21:41:19Z</cp:lastPrinted>
  <dcterms:created xsi:type="dcterms:W3CDTF">2015-03-15T21:53:02Z</dcterms:created>
  <dcterms:modified xsi:type="dcterms:W3CDTF">2021-09-01T03:40:33Z</dcterms:modified>
</cp:coreProperties>
</file>