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defaultThemeVersion="124226"/>
  <mc:AlternateContent xmlns:mc="http://schemas.openxmlformats.org/markup-compatibility/2006">
    <mc:Choice Requires="x15">
      <x15ac:absPath xmlns:x15ac="http://schemas.microsoft.com/office/spreadsheetml/2010/11/ac" url="https://mohgovtnz-my.sharepoint.com/personal/kylie_mccosh_health_govt_nz/Documents/Desktop/"/>
    </mc:Choice>
  </mc:AlternateContent>
  <xr:revisionPtr revIDLastSave="0" documentId="8_{91E6E407-DB2B-4C52-A263-2F379505BE4F}" xr6:coauthVersionLast="46" xr6:coauthVersionMax="46" xr10:uidLastSave="{00000000-0000-0000-0000-000000000000}"/>
  <bookViews>
    <workbookView xWindow="-120" yWindow="-120" windowWidth="29040" windowHeight="15840" tabRatio="771" xr2:uid="{00000000-000D-0000-FFFF-FFFF00000000}"/>
  </bookViews>
  <sheets>
    <sheet name="Notes" sheetId="4" r:id="rId1"/>
    <sheet name="Definitions" sheetId="8" r:id="rId2"/>
    <sheet name="Data" sheetId="2" r:id="rId3"/>
    <sheet name="Summary" sheetId="3" r:id="rId4"/>
    <sheet name="Result by DHB" sheetId="5" r:id="rId5"/>
    <sheet name="DHB Result by Indicator" sheetId="7" r:id="rId6"/>
    <sheet name="Māori" sheetId="9" r:id="rId7"/>
    <sheet name="Pacific Peoples" sheetId="10" r:id="rId8"/>
    <sheet name="Regions" sheetId="11" r:id="rId9"/>
  </sheets>
  <definedNames>
    <definedName name="_xlnm.Print_Area" localSheetId="1">Definitions!$A$1:$H$22</definedName>
    <definedName name="_xlnm.Print_Area" localSheetId="5">'DHB Result by Indicator'!$B$2:$N$36</definedName>
    <definedName name="_xlnm.Print_Area" localSheetId="6">Māori!$B$2:$N$36</definedName>
    <definedName name="_xlnm.Print_Area" localSheetId="0">Notes!$B$2:$K$63</definedName>
    <definedName name="_xlnm.Print_Area" localSheetId="7">'Pacific Peoples'!$B$2:$N$36</definedName>
    <definedName name="_xlnm.Print_Area" localSheetId="8">Regions!$B$2:$N$36</definedName>
    <definedName name="_xlnm.Print_Area" localSheetId="4">'Result by DHB'!$B$2:$N$36,'Result by DHB'!$P$2:$V$36</definedName>
    <definedName name="_xlnm.Print_Area" localSheetId="3">Summary!$A$1:$S$58,Summary!$A$64:$S$112</definedName>
    <definedName name="_xlnm.Print_Titles" localSheetId="1">Definitions!$1:$4</definedName>
    <definedName name="_xlnm.Print_Titles" localSheetId="0">Notes!$2:$12</definedName>
    <definedName name="_xlnm.Print_Titles" localSheetId="3">Summary!$1:$6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11" l="1"/>
  <c r="C25" i="10"/>
  <c r="F25" i="10" s="1"/>
  <c r="C24" i="10"/>
  <c r="F24" i="10" s="1"/>
  <c r="C23" i="10"/>
  <c r="F23" i="10" s="1"/>
  <c r="C22" i="10"/>
  <c r="F22" i="10" s="1"/>
  <c r="C21" i="10"/>
  <c r="F21" i="10" s="1"/>
  <c r="C20" i="10"/>
  <c r="F20" i="10" s="1"/>
  <c r="C19" i="10"/>
  <c r="F19" i="10" s="1"/>
  <c r="C18" i="10"/>
  <c r="F18" i="10" s="1"/>
  <c r="C17" i="10"/>
  <c r="F17" i="10" s="1"/>
  <c r="C16" i="10"/>
  <c r="F16" i="10" s="1"/>
  <c r="C15" i="10"/>
  <c r="F15" i="10" s="1"/>
  <c r="C14" i="10"/>
  <c r="F14" i="10" s="1"/>
  <c r="C13" i="10"/>
  <c r="F13" i="10" s="1"/>
  <c r="C12" i="10"/>
  <c r="F12" i="10" s="1"/>
  <c r="C11" i="10"/>
  <c r="F11" i="10" s="1"/>
  <c r="C10" i="10"/>
  <c r="F10" i="10" s="1"/>
  <c r="C9" i="10"/>
  <c r="F9" i="10" s="1"/>
  <c r="C8" i="10"/>
  <c r="F8" i="10" s="1"/>
  <c r="L3" i="10"/>
  <c r="E20" i="10" l="1"/>
  <c r="E19" i="10"/>
  <c r="E18" i="10"/>
  <c r="E17" i="10"/>
  <c r="E16" i="10" l="1"/>
  <c r="E15" i="10"/>
  <c r="E14" i="10"/>
  <c r="E13" i="10" l="1"/>
  <c r="F11" i="11"/>
  <c r="J11" i="11" s="1"/>
  <c r="E9" i="10"/>
  <c r="E10" i="10"/>
  <c r="E8" i="10"/>
  <c r="F12" i="11" l="1"/>
  <c r="J12" i="11" s="1"/>
  <c r="E10" i="11"/>
  <c r="I10" i="11" s="1"/>
  <c r="D12" i="11"/>
  <c r="H12" i="11" s="1"/>
  <c r="G10" i="11"/>
  <c r="K10" i="11" s="1"/>
  <c r="F13" i="11"/>
  <c r="J13" i="11" s="1"/>
  <c r="E11" i="11"/>
  <c r="I11" i="11" s="1"/>
  <c r="D11" i="11"/>
  <c r="H11" i="11" s="1"/>
  <c r="G13" i="11"/>
  <c r="K13" i="11" s="1"/>
  <c r="F10" i="11"/>
  <c r="J10" i="11" s="1"/>
  <c r="E12" i="11"/>
  <c r="I12" i="11" s="1"/>
  <c r="D13" i="11"/>
  <c r="H13" i="11" s="1"/>
  <c r="G11" i="11"/>
  <c r="K11" i="11" s="1"/>
  <c r="E13" i="11"/>
  <c r="I13" i="11" s="1"/>
  <c r="D10" i="11"/>
  <c r="H10" i="11" s="1"/>
  <c r="G12" i="11"/>
  <c r="K12" i="11" s="1"/>
  <c r="E22" i="10" l="1"/>
  <c r="E21" i="10"/>
  <c r="E25" i="10"/>
  <c r="E23" i="10"/>
  <c r="E24" i="10"/>
  <c r="L4" i="7" l="1"/>
  <c r="L4" i="5"/>
  <c r="C25" i="9" l="1"/>
  <c r="F25" i="9" s="1"/>
  <c r="C24" i="9"/>
  <c r="F24" i="9" s="1"/>
  <c r="C23" i="9"/>
  <c r="F23" i="9" s="1"/>
  <c r="C22" i="9"/>
  <c r="F22" i="9" s="1"/>
  <c r="C21" i="9"/>
  <c r="F21" i="9" s="1"/>
  <c r="C20" i="9"/>
  <c r="F20" i="9" s="1"/>
  <c r="C19" i="9"/>
  <c r="F19" i="9" s="1"/>
  <c r="C18" i="9"/>
  <c r="F18" i="9" s="1"/>
  <c r="C17" i="9"/>
  <c r="F17" i="9" s="1"/>
  <c r="C16" i="9"/>
  <c r="F16" i="9" s="1"/>
  <c r="C15" i="9"/>
  <c r="F15" i="9" s="1"/>
  <c r="C14" i="9"/>
  <c r="F14" i="9" s="1"/>
  <c r="C13" i="9"/>
  <c r="F13" i="9" s="1"/>
  <c r="C12" i="9"/>
  <c r="F12" i="9" s="1"/>
  <c r="C11" i="9"/>
  <c r="F11" i="9" s="1"/>
  <c r="C10" i="9"/>
  <c r="F10" i="9" s="1"/>
  <c r="C9" i="9"/>
  <c r="F9" i="9" s="1"/>
  <c r="C8" i="9"/>
  <c r="F8" i="9" s="1"/>
  <c r="L3" i="9"/>
  <c r="E20" i="9" l="1"/>
  <c r="E19" i="9"/>
  <c r="E18" i="9"/>
  <c r="E17" i="9"/>
  <c r="E22" i="9" l="1"/>
  <c r="E25" i="9"/>
  <c r="E23" i="9"/>
  <c r="E8" i="9" l="1"/>
  <c r="E9" i="9"/>
  <c r="E10" i="9"/>
  <c r="E13" i="9"/>
  <c r="E14" i="9"/>
  <c r="E15" i="9"/>
  <c r="E16" i="9"/>
  <c r="C9" i="7"/>
  <c r="C10" i="7"/>
  <c r="C11" i="7"/>
  <c r="C12" i="7"/>
  <c r="C13" i="7"/>
  <c r="C14" i="7"/>
  <c r="C15" i="7"/>
  <c r="C16" i="7"/>
  <c r="C17" i="7"/>
  <c r="C18" i="7"/>
  <c r="C19" i="7"/>
  <c r="C20" i="7"/>
  <c r="C21" i="7"/>
  <c r="C22" i="7"/>
  <c r="C23" i="7"/>
  <c r="C24" i="7"/>
  <c r="C25" i="7"/>
  <c r="B22" i="8" l="1"/>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5" i="8"/>
  <c r="A5" i="8"/>
  <c r="E12" i="10" l="1"/>
  <c r="D12" i="10"/>
  <c r="D12" i="9"/>
  <c r="E12" i="9"/>
  <c r="E24" i="9"/>
  <c r="J49" i="4" l="1"/>
  <c r="E11" i="10" l="1"/>
  <c r="E11" i="9"/>
  <c r="J48" i="4"/>
  <c r="F25" i="7"/>
  <c r="F24" i="7"/>
  <c r="F23" i="7"/>
  <c r="F22" i="7"/>
  <c r="F21" i="7"/>
  <c r="F20" i="7"/>
  <c r="F19" i="7"/>
  <c r="F18" i="7"/>
  <c r="F17" i="7"/>
  <c r="F16" i="7"/>
  <c r="F15" i="7"/>
  <c r="F14" i="7"/>
  <c r="F13" i="7"/>
  <c r="F12" i="7"/>
  <c r="F11" i="7"/>
  <c r="F10" i="7"/>
  <c r="F9" i="7"/>
  <c r="C8" i="7"/>
  <c r="F8" i="7" s="1"/>
  <c r="L3" i="7"/>
  <c r="L3" i="5" l="1"/>
  <c r="E21" i="9" l="1"/>
  <c r="D21" i="10"/>
  <c r="D21" i="9"/>
  <c r="M5" i="5"/>
  <c r="J9" i="5"/>
  <c r="J13" i="5"/>
  <c r="J17" i="5"/>
  <c r="J21" i="5"/>
  <c r="J25" i="5"/>
  <c r="F8" i="5"/>
  <c r="F12" i="5"/>
  <c r="F16" i="5"/>
  <c r="F20" i="5"/>
  <c r="F24" i="5"/>
  <c r="F15" i="5"/>
  <c r="F27" i="5"/>
  <c r="J10" i="5"/>
  <c r="J14" i="5"/>
  <c r="J18" i="5"/>
  <c r="J22" i="5"/>
  <c r="J26" i="5"/>
  <c r="F9" i="5"/>
  <c r="F13" i="5"/>
  <c r="F17" i="5"/>
  <c r="F21" i="5"/>
  <c r="F25" i="5"/>
  <c r="J16" i="5"/>
  <c r="J24" i="5"/>
  <c r="F11" i="5"/>
  <c r="F19" i="5"/>
  <c r="J11" i="5"/>
  <c r="J15" i="5"/>
  <c r="J19" i="5"/>
  <c r="J23" i="5"/>
  <c r="J27" i="5"/>
  <c r="F10" i="5"/>
  <c r="F14" i="5"/>
  <c r="F18" i="5"/>
  <c r="F22" i="5"/>
  <c r="F26" i="5"/>
  <c r="J12" i="5"/>
  <c r="J20" i="5"/>
  <c r="J8" i="5"/>
  <c r="J7" i="5" s="1"/>
  <c r="F23" i="5"/>
  <c r="I9" i="5"/>
  <c r="I13" i="5"/>
  <c r="I17" i="5"/>
  <c r="I21" i="5"/>
  <c r="I25" i="5"/>
  <c r="H8" i="5"/>
  <c r="I20" i="5"/>
  <c r="I10" i="5"/>
  <c r="I14" i="5"/>
  <c r="I18" i="5"/>
  <c r="I22" i="5"/>
  <c r="I26" i="5"/>
  <c r="I16" i="5"/>
  <c r="I8" i="5"/>
  <c r="I11" i="5"/>
  <c r="I15" i="5"/>
  <c r="I19" i="5"/>
  <c r="I23" i="5"/>
  <c r="I27" i="5"/>
  <c r="I12" i="5"/>
  <c r="I24" i="5"/>
  <c r="A25" i="8"/>
  <c r="B25" i="8" s="1"/>
  <c r="H12" i="5"/>
  <c r="H16" i="5"/>
  <c r="H20" i="5"/>
  <c r="H24" i="5"/>
  <c r="H11" i="5"/>
  <c r="H19" i="5"/>
  <c r="H9" i="5"/>
  <c r="H13" i="5"/>
  <c r="H17" i="5"/>
  <c r="H21" i="5"/>
  <c r="H25" i="5"/>
  <c r="H23" i="5"/>
  <c r="H10" i="5"/>
  <c r="H14" i="5"/>
  <c r="H18" i="5"/>
  <c r="H22" i="5"/>
  <c r="H26" i="5"/>
  <c r="H15" i="5"/>
  <c r="H27" i="5"/>
  <c r="D22" i="9"/>
  <c r="D25" i="8"/>
  <c r="D16" i="9"/>
  <c r="D16" i="10"/>
  <c r="D15" i="9"/>
  <c r="D15" i="10"/>
  <c r="G15" i="11"/>
  <c r="F15" i="11"/>
  <c r="D13" i="10"/>
  <c r="D10" i="10"/>
  <c r="D9" i="10"/>
  <c r="D8" i="10"/>
  <c r="E15" i="11"/>
  <c r="D13" i="9"/>
  <c r="D10" i="9"/>
  <c r="D9" i="9"/>
  <c r="D8" i="9"/>
  <c r="D15" i="11"/>
  <c r="D16" i="11" l="1"/>
  <c r="D17" i="11" s="1"/>
  <c r="D18" i="11" s="1"/>
  <c r="C5" i="11"/>
  <c r="H5" i="11"/>
  <c r="E16" i="11"/>
  <c r="E17" i="11" s="1"/>
  <c r="E18" i="11" s="1"/>
  <c r="C21" i="11"/>
  <c r="F16" i="11"/>
  <c r="F17" i="11" s="1"/>
  <c r="F18" i="11" s="1"/>
  <c r="H21" i="11"/>
  <c r="G16" i="11"/>
  <c r="G17" i="11" s="1"/>
  <c r="G18" i="11" s="1"/>
  <c r="F7" i="5"/>
  <c r="G25" i="8"/>
  <c r="C25" i="8"/>
  <c r="F25" i="8"/>
  <c r="H25" i="8"/>
  <c r="E25" i="8"/>
  <c r="I7" i="5"/>
  <c r="D22" i="10"/>
  <c r="E9" i="7"/>
  <c r="E10" i="7"/>
  <c r="D10" i="7"/>
  <c r="E8" i="7"/>
  <c r="D8" i="7"/>
  <c r="D9" i="7"/>
  <c r="D17" i="9" l="1"/>
  <c r="D17" i="10"/>
  <c r="D15" i="7" l="1"/>
  <c r="E8" i="5"/>
  <c r="E7" i="5" s="1"/>
  <c r="D23" i="10"/>
  <c r="D23" i="9"/>
  <c r="E21" i="7" l="1"/>
  <c r="D21" i="7"/>
  <c r="D20" i="10"/>
  <c r="D20" i="9"/>
  <c r="D19" i="10"/>
  <c r="D19" i="9"/>
  <c r="D18" i="10"/>
  <c r="D18" i="9"/>
  <c r="D20" i="7" l="1"/>
  <c r="E20" i="7"/>
  <c r="D19" i="7"/>
  <c r="D17" i="7"/>
  <c r="D16" i="7"/>
  <c r="D18" i="7"/>
  <c r="D27" i="5"/>
  <c r="K27" i="5" s="1"/>
  <c r="D26" i="5"/>
  <c r="K26" i="5" s="1"/>
  <c r="D25" i="5"/>
  <c r="K25" i="5" s="1"/>
  <c r="D24" i="5"/>
  <c r="K24" i="5" s="1"/>
  <c r="D23" i="5"/>
  <c r="K23" i="5" s="1"/>
  <c r="D22" i="5"/>
  <c r="K22" i="5" s="1"/>
  <c r="D21" i="5"/>
  <c r="K21" i="5" s="1"/>
  <c r="D20" i="5"/>
  <c r="K20" i="5" s="1"/>
  <c r="D19" i="5"/>
  <c r="K19" i="5" s="1"/>
  <c r="D18" i="5"/>
  <c r="K18" i="5" s="1"/>
  <c r="D17" i="5"/>
  <c r="K17" i="5" s="1"/>
  <c r="D16" i="5"/>
  <c r="K16" i="5" s="1"/>
  <c r="D15" i="5"/>
  <c r="K15" i="5" s="1"/>
  <c r="D14" i="5"/>
  <c r="K14" i="5" s="1"/>
  <c r="D13" i="5"/>
  <c r="K13" i="5" s="1"/>
  <c r="D12" i="5"/>
  <c r="K12" i="5" s="1"/>
  <c r="D11" i="5"/>
  <c r="K11" i="5" s="1"/>
  <c r="D10" i="5"/>
  <c r="K10" i="5" s="1"/>
  <c r="D9" i="5"/>
  <c r="K9" i="5" s="1"/>
  <c r="D14" i="10"/>
  <c r="D14" i="9"/>
  <c r="D11" i="10"/>
  <c r="D11" i="9"/>
  <c r="E11" i="7" l="1"/>
  <c r="E23" i="5"/>
  <c r="E25" i="5"/>
  <c r="E20" i="5"/>
  <c r="E9" i="5"/>
  <c r="E19" i="5"/>
  <c r="E18" i="5"/>
  <c r="E10" i="5"/>
  <c r="E11" i="5"/>
  <c r="E27" i="5"/>
  <c r="E24" i="5"/>
  <c r="E17" i="5"/>
  <c r="E16" i="5"/>
  <c r="E14" i="5"/>
  <c r="E15" i="5"/>
  <c r="E12" i="5"/>
  <c r="E21" i="5"/>
  <c r="E22" i="5"/>
  <c r="E26" i="5"/>
  <c r="E13" i="5"/>
  <c r="E14" i="7"/>
  <c r="D8" i="5"/>
  <c r="K8" i="5" s="1"/>
  <c r="D14" i="7"/>
  <c r="E16" i="7"/>
  <c r="E15" i="7"/>
  <c r="D13" i="7"/>
  <c r="D12" i="7"/>
  <c r="E13" i="7"/>
  <c r="E12" i="7"/>
  <c r="D24" i="10"/>
  <c r="D24" i="9"/>
  <c r="D11" i="7" l="1"/>
  <c r="D22" i="7"/>
  <c r="E22" i="7"/>
  <c r="D25" i="10"/>
  <c r="D25" i="9"/>
  <c r="D25" i="7" l="1"/>
  <c r="E23" i="7"/>
  <c r="E25" i="7"/>
  <c r="D24" i="7"/>
  <c r="E24" i="7"/>
  <c r="D23" i="7"/>
  <c r="E19" i="7" l="1"/>
  <c r="E18" i="7"/>
  <c r="E17" i="7"/>
</calcChain>
</file>

<file path=xl/sharedStrings.xml><?xml version="1.0" encoding="utf-8"?>
<sst xmlns="http://schemas.openxmlformats.org/spreadsheetml/2006/main" count="1876" uniqueCount="306">
  <si>
    <t>Maori</t>
  </si>
  <si>
    <t>Pacific Peoples</t>
  </si>
  <si>
    <t>Grand Total</t>
  </si>
  <si>
    <t>Unknown</t>
  </si>
  <si>
    <t>Auckland</t>
  </si>
  <si>
    <t>Bay of Plenty</t>
  </si>
  <si>
    <t>Canterbury</t>
  </si>
  <si>
    <t>Capital and Coast</t>
  </si>
  <si>
    <t>Counties Manukau</t>
  </si>
  <si>
    <t>Hawkes Bay</t>
  </si>
  <si>
    <t>Hutt</t>
  </si>
  <si>
    <t>Lakes</t>
  </si>
  <si>
    <t>Midcentral</t>
  </si>
  <si>
    <t>Nelson Marlborough</t>
  </si>
  <si>
    <t>Northland</t>
  </si>
  <si>
    <t>South Canterbury</t>
  </si>
  <si>
    <t>Southern</t>
  </si>
  <si>
    <t>Tairawhiti</t>
  </si>
  <si>
    <t>Taranaki</t>
  </si>
  <si>
    <t>Waikato</t>
  </si>
  <si>
    <t>Wairarapa</t>
  </si>
  <si>
    <t>Waitemata</t>
  </si>
  <si>
    <t>West Coast</t>
  </si>
  <si>
    <t>Whanganui</t>
  </si>
  <si>
    <t>Total</t>
  </si>
  <si>
    <t>DHB of Service</t>
  </si>
  <si>
    <t>Dep Q5</t>
  </si>
  <si>
    <t>Final Results</t>
  </si>
  <si>
    <t>Pacific</t>
  </si>
  <si>
    <t>DHB of Domicile</t>
  </si>
  <si>
    <t>MidCentral</t>
  </si>
  <si>
    <t>Overseas or Unknown</t>
  </si>
  <si>
    <t>PHO Enrolled</t>
  </si>
  <si>
    <t>NIR # Newborns</t>
  </si>
  <si>
    <t>Other</t>
  </si>
  <si>
    <t>Overseas</t>
  </si>
  <si>
    <t>Blank</t>
  </si>
  <si>
    <t>DHB of Baby</t>
  </si>
  <si>
    <t>Artificial</t>
  </si>
  <si>
    <t>Exclusive</t>
  </si>
  <si>
    <t>Fully</t>
  </si>
  <si>
    <t>Partial</t>
  </si>
  <si>
    <t>DHB</t>
  </si>
  <si>
    <t>Enrolled</t>
  </si>
  <si>
    <t>Population</t>
  </si>
  <si>
    <t># Children</t>
  </si>
  <si>
    <t># Children Caries Free</t>
  </si>
  <si>
    <t># Decayed, Missing &amp; Filled Teeth</t>
  </si>
  <si>
    <t>No. Eligible</t>
  </si>
  <si>
    <t>Fully Immunised for Age</t>
  </si>
  <si>
    <t>Infants receive WCTO core contact 1 before 50 days of age</t>
  </si>
  <si>
    <t>Infants receive all WCTO core contacts in their first year of life</t>
  </si>
  <si>
    <t>Infants are exclusively or fully breastfed at two weeks</t>
  </si>
  <si>
    <t>Infants are exclusively or fully breastfed at three months</t>
  </si>
  <si>
    <t>All women are screened for family violence at least three times during baby’s first year of life</t>
  </si>
  <si>
    <t>All families are provided SUDI prevention information at a WCTO core contact before 50 days of age</t>
  </si>
  <si>
    <t>Newborns are enrolled with a general practice by three months</t>
  </si>
  <si>
    <t>B4SCs are started before children are 4½ years</t>
  </si>
  <si>
    <t>Children are at a healthy weight at four years</t>
  </si>
  <si>
    <t>Children with a BMI &gt;98th percentile are referred</t>
  </si>
  <si>
    <t>01</t>
  </si>
  <si>
    <t>02</t>
  </si>
  <si>
    <t>03</t>
  </si>
  <si>
    <t>07</t>
  </si>
  <si>
    <t>04</t>
  </si>
  <si>
    <t>08</t>
  </si>
  <si>
    <t>05</t>
  </si>
  <si>
    <t>09</t>
  </si>
  <si>
    <t>06</t>
  </si>
  <si>
    <t>10</t>
  </si>
  <si>
    <t>11</t>
  </si>
  <si>
    <t>15</t>
  </si>
  <si>
    <t>12</t>
  </si>
  <si>
    <t>13</t>
  </si>
  <si>
    <t>14</t>
  </si>
  <si>
    <t>16</t>
  </si>
  <si>
    <t>17</t>
  </si>
  <si>
    <t>18</t>
  </si>
  <si>
    <t>Indicator Full Name</t>
  </si>
  <si>
    <t>Indicator Short Name</t>
  </si>
  <si>
    <t>WCTO Referral by 28 Days</t>
  </si>
  <si>
    <t>WCTO Core Contact 1 before 50 Days</t>
  </si>
  <si>
    <t>Breastfed at Two Weeks</t>
  </si>
  <si>
    <t>Breastfed at Three Months</t>
  </si>
  <si>
    <t>Smokefree Household at Six Weeks</t>
  </si>
  <si>
    <t>Screened for Family Violence</t>
  </si>
  <si>
    <t>SUDI Prevention Information Provided</t>
  </si>
  <si>
    <t>Newborn Enrolled with GP</t>
  </si>
  <si>
    <t>B4SC Started before 4½</t>
  </si>
  <si>
    <t>Well Child / Tamariki Ora Quality Improvement Framework Indicators</t>
  </si>
  <si>
    <t>DHB Result</t>
  </si>
  <si>
    <t>Measure:</t>
  </si>
  <si>
    <t>Reporting:</t>
  </si>
  <si>
    <t>DHB:</t>
  </si>
  <si>
    <t>National Average</t>
  </si>
  <si>
    <t>Numerator Source</t>
  </si>
  <si>
    <t>Denominator Source</t>
  </si>
  <si>
    <t>WCTO</t>
  </si>
  <si>
    <t>MAT</t>
  </si>
  <si>
    <t>PHO</t>
  </si>
  <si>
    <t>NIR</t>
  </si>
  <si>
    <t>DHB Reporting</t>
  </si>
  <si>
    <t>Stats NZ</t>
  </si>
  <si>
    <t>B4SC</t>
  </si>
  <si>
    <t>National</t>
  </si>
  <si>
    <t>Y Variable</t>
  </si>
  <si>
    <t>Data Compilation Date</t>
  </si>
  <si>
    <t>Indicator ID</t>
  </si>
  <si>
    <t>Notes</t>
  </si>
  <si>
    <t>Hutt Valley</t>
  </si>
  <si>
    <t>Num</t>
  </si>
  <si>
    <t>Deno</t>
  </si>
  <si>
    <t>Description</t>
  </si>
  <si>
    <t>Numerator</t>
  </si>
  <si>
    <t>Denominator</t>
  </si>
  <si>
    <t>ID</t>
  </si>
  <si>
    <t>Other Caveats</t>
  </si>
  <si>
    <t>Indicator Definitions</t>
  </si>
  <si>
    <t>Description:</t>
  </si>
  <si>
    <t>Numerator:</t>
  </si>
  <si>
    <t>Denominator:</t>
  </si>
  <si>
    <t>Other Caveats:</t>
  </si>
  <si>
    <t>This indicator looks at the percentage of newborns who are exclusively or fully breastfed at 2 weeks-old.</t>
  </si>
  <si>
    <t>Selected Indicator:</t>
  </si>
  <si>
    <t>Infants are exclusively or fully breastfed at discharge from LMC</t>
  </si>
  <si>
    <t>This indicator looks at the percentage of children who are fully immunised for age at 5 years of age.</t>
  </si>
  <si>
    <t xml:space="preserve">This indicator includes the immunisation events that are due at 4 years of age, with coverage measured when the child turns 5 years of age. </t>
  </si>
  <si>
    <t>Children are fully immunised for age at five years of age</t>
  </si>
  <si>
    <t>Fully Immunised at Age 5</t>
  </si>
  <si>
    <t>Reduce dmft in Five-Year-Old Children</t>
  </si>
  <si>
    <t>This indicator looks at the average number of decayed missing and filled teeth in five-year-old children with caries.</t>
  </si>
  <si>
    <t>This indicator looks at the percentage of pre-school children enrolled with the Community Oral Health Service.</t>
  </si>
  <si>
    <t>Children aged 0-4 years are enrolled with the Community Oral Health Service</t>
  </si>
  <si>
    <t>Children 0-4 Enrolled with Oral Health Service</t>
  </si>
  <si>
    <t>Children with Healthy Weight at Age 4</t>
  </si>
  <si>
    <t>Children with BMI &gt; 98th Percentile are Referred</t>
  </si>
  <si>
    <t>#12 Only</t>
  </si>
  <si>
    <t>Except #12</t>
  </si>
  <si>
    <t>Rationale</t>
  </si>
  <si>
    <t>Evidence shows that referral to WCTO by 28 days results in more infants receiving all of their WCTO core contacts.</t>
  </si>
  <si>
    <t>If the WCTO core contact 1 is made on time, infants are more likely to receive the other core contacts.</t>
  </si>
  <si>
    <t>By receiving all WCTO core contacts in their first year, infants are more likely to have health and developmental issues identified in a timely way</t>
  </si>
  <si>
    <t>All children and families/whānau have access to primary care, WCTO services (including the B4 School Check) and early childhood education.</t>
  </si>
  <si>
    <t>By visiting Community Oral Health Service regularly, problems are fixed earlier and are less likely to result in co-morbidities.</t>
  </si>
  <si>
    <t>Poor oral health is an indicator of other poor outcomes.</t>
  </si>
  <si>
    <t>Multiple benefits to breastfeeding including helping to protect baby against colds, infections and allergies. Also promotes bonding between mother and baby.</t>
  </si>
  <si>
    <t>Benefits of smokefree mothers and homes are well recognised and there is still a large equity gap.</t>
  </si>
  <si>
    <t>Timeliness of B4SC helps to ensure children have enough time to access any required services before starting school.</t>
  </si>
  <si>
    <t>Screening helps to ensure all mokopuna/children are safe.</t>
  </si>
  <si>
    <t>SUDI prevention information helps to ensure all mokopuna/children are safe.</t>
  </si>
  <si>
    <t>Children of a healthy weight are less likely to have weight issues as an adult.</t>
  </si>
  <si>
    <t>Timely immunisations ensure children are protected against harmful, avoidable infections.</t>
  </si>
  <si>
    <t>Low score is an indication that children are happy, confident and developing well.</t>
  </si>
  <si>
    <t>WCTO providers deliver services in accordance with best practice (inappropriate variation is reduced).</t>
  </si>
  <si>
    <t>This indicator looks at the percentage of newborns who have received all five contacts before they turn 1 year-old.</t>
  </si>
  <si>
    <t>This indicator looks at the percentage of newborns who have received referrals to a WCTO provider by the time they are 28 days old.</t>
  </si>
  <si>
    <t>This indicator looks at the percentage of newborns who have received their first WCTO core contact before they turn 50 days old.</t>
  </si>
  <si>
    <t>This indicator looks at the percentage of newborns who are exclusively or fully breastfed at 3 months-old.</t>
  </si>
  <si>
    <t>This indicator looks at the percentage of newborns who live in a smokefree household when a WCTO core contact was made before they turn 50 days-old.</t>
  </si>
  <si>
    <t>This indicator looks at the percentage of newborns and their mothers who have been screened for family violence at least three times during baby’s first year of life.</t>
  </si>
  <si>
    <t>This indicator looks at the percentage of newborns and their families who were provided SUDI prevention information at a WCTO core contact before 50 days of age.</t>
  </si>
  <si>
    <t>This indicator looks at the percentage of children who received their Before School Check before they turn 4½ years-old.</t>
  </si>
  <si>
    <t>This indicator looks at the percentage of children that have low behavioural screening questionnaire (SDQ-P) scores.</t>
  </si>
  <si>
    <t>This indicator looks at the percentage of children who have high SDQ-P scores and are referred to a specialist.</t>
  </si>
  <si>
    <t>Data Source and Timeframe</t>
  </si>
  <si>
    <t>Data Source and Reporting Timeframe:</t>
  </si>
  <si>
    <t>This indicator looks at the percentage of newborns who are exclusively or fully breastfed when they were discharged from their LMC.</t>
  </si>
  <si>
    <t>Average number of decayed missing and filled teeth in five-year-old children with caries are reduced</t>
  </si>
  <si>
    <t>Introduction</t>
  </si>
  <si>
    <t>Reporting Period</t>
  </si>
  <si>
    <t>The WCTO Quality Improvement Framework was developed drawing on New Zealand and international research and seeks to support the Ministry of Health and the sector to improve</t>
  </si>
  <si>
    <t>the quality, effectiveness and reach of WCTO services. The Framework has three high-level aims, which focuses on the WCTO experience of families and whānau, population health,</t>
  </si>
  <si>
    <t>Well Child Tamariki Ora (WCTO) Quality Improvement Framework</t>
  </si>
  <si>
    <t>and best value for the health system’s resources. The aim of the Quality Indicators are to monitor and promote quality improvement across WCTO providers without creating an</t>
  </si>
  <si>
    <t>additional reporting burden. This comprises a subset of potential measures drawn from existing data collections and reporting mechanisms.</t>
  </si>
  <si>
    <t>Table of Contents</t>
  </si>
  <si>
    <t>Worksheet</t>
  </si>
  <si>
    <t>Definitions</t>
  </si>
  <si>
    <t>Summary</t>
  </si>
  <si>
    <t>Result by DHB</t>
  </si>
  <si>
    <t>DHB Result by Indicator</t>
  </si>
  <si>
    <t>Back to Notes</t>
  </si>
  <si>
    <t>Provides a table showing the summary results for each indicator for total population, Māori, Pacific peoples, and people living in highly deprived areas where possible.</t>
  </si>
  <si>
    <t>Provides an interactive graph showing the result across DHBs for a selected indicator and reporting breakdown.</t>
  </si>
  <si>
    <t>Definitions of Indicators</t>
  </si>
  <si>
    <r>
      <t xml:space="preserve">The table below provides a quick overview of the 18 indicators. For more information please look under the </t>
    </r>
    <r>
      <rPr>
        <b/>
        <sz val="10"/>
        <color theme="1"/>
        <rFont val="Cambria"/>
        <family val="1"/>
        <scheme val="major"/>
      </rPr>
      <t>Definitions</t>
    </r>
    <r>
      <rPr>
        <sz val="10"/>
        <color theme="1"/>
        <rFont val="Cambria"/>
        <family val="1"/>
        <scheme val="major"/>
      </rPr>
      <t xml:space="preserve"> tab.</t>
    </r>
  </si>
  <si>
    <t>The table below provides you a brief description of the worksheets in this report. Click on a worksheet link will take you to the individual worksheet of interest.</t>
  </si>
  <si>
    <t>Children have Low SDQ-P Scores</t>
  </si>
  <si>
    <t>Children are referred when there is a concern for underlying mental health problems</t>
  </si>
  <si>
    <t>Children with High SDQ-P Scores are Referred</t>
  </si>
  <si>
    <t>All WCTO Core Contacts Received by Age 1</t>
  </si>
  <si>
    <t>Breastfed at LMC Discharge at 6 Weeks</t>
  </si>
  <si>
    <t>Children's well-being and resilience is supported</t>
  </si>
  <si>
    <t>This indicator measures the percentage of a newborns cohort that has enrolled with a general practice within a 3-month period.</t>
  </si>
  <si>
    <t>The numerator and denominator come from two separate data sources (PHO register and NIR) without any data linking.  This could mean the reported coverage includes a person counted in the numerator for one DHB and as a denominator for another DHB.</t>
  </si>
  <si>
    <r>
      <t>Households are smokefree at six weeks postnatal (</t>
    </r>
    <r>
      <rPr>
        <sz val="9"/>
        <color rgb="FF0000FF"/>
        <rFont val="Cambria"/>
        <family val="1"/>
        <scheme val="major"/>
      </rPr>
      <t>still in developmental phase</t>
    </r>
    <r>
      <rPr>
        <sz val="9"/>
        <color theme="1"/>
        <rFont val="Cambria"/>
        <family val="1"/>
        <scheme val="major"/>
      </rPr>
      <t>)</t>
    </r>
  </si>
  <si>
    <t>People Living in Highly Deprived Areas (Deprivation Quintile 5)</t>
  </si>
  <si>
    <t>National Target</t>
  </si>
  <si>
    <t>N/A</t>
  </si>
  <si>
    <t>All Ethnicities</t>
  </si>
  <si>
    <t>Non-Maori</t>
  </si>
  <si>
    <t>12A Children are caries free at five years</t>
  </si>
  <si>
    <t>Data Behind the Calculations for the WCTO Indicators</t>
  </si>
  <si>
    <t>Indicator Selector:</t>
  </si>
  <si>
    <t>Data</t>
  </si>
  <si>
    <t>This is still being developed at this stage</t>
  </si>
  <si>
    <t>Provides an interactive graph showing the result for a selected DHB across the 18 indicators.</t>
  </si>
  <si>
    <t>Provides an interactive graph showing the result for a selected DHB between Māori and non-Māori.</t>
  </si>
  <si>
    <t>Māori</t>
  </si>
  <si>
    <t>Non-Māori</t>
  </si>
  <si>
    <t>Contains data used to generate the results including numerators and denominators.</t>
  </si>
  <si>
    <t>Numbers provided here are provisional due to data quality issues. Any reported numbers here are subject to further refinement in future updates.</t>
  </si>
  <si>
    <r>
      <t>Infants receive a referral to a WCTO provider by 28 days of age (</t>
    </r>
    <r>
      <rPr>
        <sz val="9"/>
        <color rgb="FF0000FF"/>
        <rFont val="Cambria"/>
        <family val="1"/>
        <scheme val="major"/>
      </rPr>
      <t>provisional results</t>
    </r>
    <r>
      <rPr>
        <sz val="9"/>
        <color theme="1"/>
        <rFont val="Cambria"/>
        <family val="1"/>
        <scheme val="major"/>
      </rPr>
      <t>)</t>
    </r>
  </si>
  <si>
    <t>Results are subject to change due to data quality issues</t>
  </si>
  <si>
    <t>Number of children between 70 and 111 days old when they received their WCTO contact who are exclusively or fully breastfed at that time.</t>
  </si>
  <si>
    <t>Number of children receiving a Before School Check who started the check at a age that is younger than 4½ years.</t>
  </si>
  <si>
    <t>Number of children with a BMI between the 2nd and 91st percentile at their Before School Check.</t>
  </si>
  <si>
    <t>Number of children with a BMI &gt; 98th percentile who were either referred at the time of their B4SC to a recognised health professional for assessment and interventions, already under care or offered a referral that was declined by the child's family.</t>
  </si>
  <si>
    <t>Number of children with an SDQ-P score that is below the cut-off point (&lt;17).</t>
  </si>
  <si>
    <t>Number of children between 70 and 111 days old when they received their WCTO contact and the breast feeding information is not unknown.</t>
  </si>
  <si>
    <t>Number of children receiving a Before School Check.</t>
  </si>
  <si>
    <t>Number of children with a BMI recorded at their Before School Check.</t>
  </si>
  <si>
    <t>Number of children identified at the time of their B4SC with a BMI greater than the 98th percentile</t>
  </si>
  <si>
    <t>Number of children with an SDQ-P score recorded at their Before School Check.</t>
  </si>
  <si>
    <t>Number of children with a high SDQ-P score (&gt;=17) excluding those that are already under the care of a specialist.</t>
  </si>
  <si>
    <t>Based on Statistics NZ population projection.</t>
  </si>
  <si>
    <t>Non-Pacific</t>
  </si>
  <si>
    <t>Percentage may be greater than 100% because numerators and denominators come from 2 completely different sources.</t>
  </si>
  <si>
    <t>Northern</t>
  </si>
  <si>
    <t>Midland</t>
  </si>
  <si>
    <t>Central</t>
  </si>
  <si>
    <t>Pacific numbers don't add up to total due to data suppression; regional numbers exclude suppressed data</t>
  </si>
  <si>
    <t>Infants receive a referral to a WCTO provider by 28 days of age (provisional results)</t>
  </si>
  <si>
    <t>Result Comparison between Māori and Non-Māori</t>
  </si>
  <si>
    <t>Regions</t>
  </si>
  <si>
    <t>Dep 5</t>
  </si>
  <si>
    <t>Label</t>
  </si>
  <si>
    <t>Provides a table showing the definition, business rules, reporting timeframe and data sources for each of the indicators.</t>
  </si>
  <si>
    <t>Provides an interactive graph showing the result across regions for a selected indicator.</t>
  </si>
  <si>
    <t>Please note this measure is still in developmental phase. The Ministry is working with the sector to clarify measure definition and to improve data quality.</t>
  </si>
  <si>
    <t>Information for the latest 6-month period are still incomplete in the system. As a result, data for the previous 6-month period is used instead for this measure.</t>
  </si>
  <si>
    <t>Provides an interactive graph showing the result for a selected DHB between Pacific and non-Pacific.</t>
  </si>
  <si>
    <t>There are data issues and limitations with this measure. However it has utility, as an interim measure, for improving newborn enrolment</t>
  </si>
  <si>
    <t>Data can only be updated once per year</t>
  </si>
  <si>
    <t>Result Comparison between Pacific and Non-Pacific</t>
  </si>
  <si>
    <r>
      <t xml:space="preserve">This report provides summary results for the 18 revised Well Child / Tamariki Ora Quality Improvement Framework indicators for the </t>
    </r>
    <r>
      <rPr>
        <b/>
        <sz val="10"/>
        <color rgb="FF0000FF"/>
        <rFont val="Cambria"/>
        <family val="1"/>
        <scheme val="major"/>
      </rPr>
      <t>March 2015</t>
    </r>
    <r>
      <rPr>
        <sz val="10"/>
        <color theme="1"/>
        <rFont val="Cambria"/>
        <family val="1"/>
        <scheme val="major"/>
      </rPr>
      <t xml:space="preserve"> reporting period.</t>
    </r>
  </si>
  <si>
    <t>Jul - Dec 2014</t>
  </si>
  <si>
    <t>Jan 2013 - Dec 2014</t>
  </si>
  <si>
    <t>Jul 2013 - Dec 2014</t>
  </si>
  <si>
    <t>Jan - Jun 2014</t>
  </si>
  <si>
    <t>2014/15 Q2</t>
  </si>
  <si>
    <t>2013 Year</t>
  </si>
  <si>
    <t>Number of children born between July and December 2014 who have received WCTO referrals by the time they are 28 days old.</t>
  </si>
  <si>
    <t>Number of children born between July and December 2014 who have received WCTO referrals in the system.</t>
  </si>
  <si>
    <t>Based on WCTO data collated for the July and December 2014 period.</t>
  </si>
  <si>
    <t>Number of children born between July and December 2014 who have received their first WCTO core contact by the time they are 50 days old.</t>
  </si>
  <si>
    <t>Number of children born between July and December 2014 who have received any core contacts in the system.</t>
  </si>
  <si>
    <t>Based on WCTO data collated for the January 2013 to December 2014 period.</t>
  </si>
  <si>
    <t>Number of children born between January and June 2014 who are exclusively or fully breastfed at 2 weeks.</t>
  </si>
  <si>
    <t>Based on MAT data for the January to June 2014 period.</t>
  </si>
  <si>
    <t>Number of children born between January and June 2014 who are exclusively or fully breastfed when they were discharged from their LMC.</t>
  </si>
  <si>
    <t>Number of children born between July and December 2014 who have received their first WCTO core contact by the time they are 50 days old and live in a smokefree household.</t>
  </si>
  <si>
    <t>Number of children born between July and December 2014 who have received their first WCTO core contact by the time they are 50 days old and smokefree household statuses are not unknown.</t>
  </si>
  <si>
    <t>Number of children born between July and December 2013 whose mothers have been checked at least 3 times for family violence before the children turn 1 year-old.</t>
  </si>
  <si>
    <t>Number of children born between July and December 2013 who have received WCTO contacts before they turn 1 year-old.</t>
  </si>
  <si>
    <t>Based on WCTO data collated for the July 2013 to December 2014 period.</t>
  </si>
  <si>
    <t>Number of children born between July and December 2014 whose caregivers have received SUDI prevention information at a WCTO core contact before they turn 50 days-old.</t>
  </si>
  <si>
    <t>Number of children born between July and December 2014 who have received a WCTO core contact before they turn 50 days old and the answers to the SUDI question are not unknown.</t>
  </si>
  <si>
    <t>Sourced from the PHO enrolment register (January 2015) for newborns born between 20 August and 19 November 2014 and enrolled with a practice.</t>
  </si>
  <si>
    <t>Sourced from the National Immunisation Register (NIR) for newborns born between 20 August and 19 November 2014 that appear in the NIR.</t>
  </si>
  <si>
    <t>Based on 2014/15 quarter 2 Ministry of Health newborn enrolment with general practice reporting.</t>
  </si>
  <si>
    <t>Sourced from the DHB reporting for the 2013 calendar year.</t>
  </si>
  <si>
    <t>Based on 2013 calendar year data as provided by DHBs during their 2013/14 Q3 reporting.</t>
  </si>
  <si>
    <t>Sourced from the National Immunisation Register (NIR) for children who turn 5 years of age between October and December 2014 who are fully immunised for age.</t>
  </si>
  <si>
    <t>Sourced from the National Immunisation Register (NIR) for children who turn 5 years of age between October and December 2014.</t>
  </si>
  <si>
    <t>Based on 3-month reporting from NIR covering October to December 2014.</t>
  </si>
  <si>
    <t>Based on the Before School Check data for the July to December 2014 period.</t>
  </si>
  <si>
    <t>Sourced from DHB reporting for the 2013 calendar year.</t>
  </si>
  <si>
    <t>Number of children born between January and June 2014 (as recorded in the MAT system and excludes children without breastfeeding status recorded).</t>
  </si>
  <si>
    <t>Number of children who reached the age band for core contact 6 (13 months, 4 weeks and 1 day), i.e. born between 3 May 2013 and 2 November 2013, and received their first core contact by the time they are 50 days old.</t>
  </si>
  <si>
    <t>Number of children born between 3 May 2013 and 2 November 2013 who have received 5 or more WCTO core contacts before they turn 1 year-old and received their first core contact by the time they are 50 days old.</t>
  </si>
  <si>
    <t>There are data quality issues in the current and historical WCTO data collected. Users should exercise caution when making comparisons across different time periods.</t>
  </si>
  <si>
    <t>Data quality issues - comparison over time may not be reliable</t>
  </si>
  <si>
    <t>01 Infants receive a referral to a WCTO provider by 28 days of age (provisional results)</t>
  </si>
  <si>
    <t>02 Infants receive WCTO core contact 1 before 50 days of age</t>
  </si>
  <si>
    <t>03 Infants receive all WCTO core contacts in their first year of life</t>
  </si>
  <si>
    <t>04 Infants are exclusively or fully breastfed at two weeks</t>
  </si>
  <si>
    <t>05 Infants are exclusively or fully breastfed at discharge from LMC</t>
  </si>
  <si>
    <t>06 Infants are exclusively or fully breastfed at three months</t>
  </si>
  <si>
    <t>07 Households are smokefree at six weeks postnatal (still in developmental phase)</t>
  </si>
  <si>
    <t>08 All women are screened for family violence at least three times during baby’s first year of life</t>
  </si>
  <si>
    <t>09 All families are provided SUDI prevention information at a WCTO core contact before 50 days of age</t>
  </si>
  <si>
    <t>10 Newborns are enrolled with a general practice by three months</t>
  </si>
  <si>
    <t>11 Children aged 0-4 years are enrolled with the Community Oral Health Service</t>
  </si>
  <si>
    <t>12 Average number of decayed missing and filled teeth in five-year-old children with caries are reduced</t>
  </si>
  <si>
    <t>13 Children are fully immunised for age at five years of age</t>
  </si>
  <si>
    <t>14 B4SCs are started before children are 4½ years</t>
  </si>
  <si>
    <t>15 Children are at a healthy weight at four years</t>
  </si>
  <si>
    <t>16 Children with a BMI &gt;98th percentile are referred</t>
  </si>
  <si>
    <t>17 Children's well-being and resilience is supported</t>
  </si>
  <si>
    <t>18 Children are referred when there is a concern for underlying mental health problems</t>
  </si>
  <si>
    <t>Age at which the check was started is calculated as the difference in days between the date at which the check was started and the date of birth.  This is divided by 365.25 to calculate age in years.</t>
  </si>
  <si>
    <t>This indicator looks at the percentage of children who are at a healthy weight when they received their Before School Check.
[This excludes data for children who are less than 48 months or greater than 60 months at the time of the check.  Data for children with a BMI that is beyond the range of possible values (5 – 60) are also excluded as this data is likely to be incorrect.]</t>
  </si>
  <si>
    <t>This indicator looks at the percentage of children who are referred at their B4SC to a recognised health professional when their check indicated they are at a BMI that's higher than the 98th percentile.
[This excludes data for children who are less than 48 months or greater than 60 months at the time of the check.  Data for children with a BMI that is beyond the range of possible values (5 – 60) are also excluded as this data is likely to be incorrect.]</t>
  </si>
  <si>
    <t>Number of children with an SDQ-P score above the cut-off point (&gt;=17) who are referred to a specialist service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</si>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</sst>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yyyy"/>
  </numFmts>
  <fonts count="26" x14ac:knownFonts="1">
    <font>
      <sz val="10"/>
      <color theme="1"/>
      <name val="Arial"/>
      <family val="2"/>
    </font>
    <font>
      <sz val="10"/>
      <color theme="1"/>
      <name val="Arial"/>
      <family val="2"/>
    </font>
    <font>
      <sz val="9"/>
      <color theme="1"/>
      <name val="Cambria"/>
      <family val="1"/>
      <scheme val="major"/>
    </font>
    <font>
      <b/>
      <sz val="9"/>
      <color theme="1"/>
      <name val="Cambria"/>
      <family val="1"/>
      <scheme val="major"/>
    </font>
    <font>
      <i/>
      <sz val="9"/>
      <color theme="1"/>
      <name val="Cambria"/>
      <family val="1"/>
      <scheme val="major"/>
    </font>
    <font>
      <b/>
      <sz val="11"/>
      <color theme="1"/>
      <name val="Cambria"/>
      <family val="1"/>
      <scheme val="major"/>
    </font>
    <font>
      <i/>
      <sz val="9"/>
      <color rgb="FF0000FF"/>
      <name val="Cambria"/>
      <family val="1"/>
      <scheme val="major"/>
    </font>
    <font>
      <b/>
      <sz val="9"/>
      <color rgb="FF0000FF"/>
      <name val="Cambria"/>
      <family val="1"/>
      <scheme val="major"/>
    </font>
    <font>
      <b/>
      <sz val="12"/>
      <color theme="1"/>
      <name val="Cambria"/>
      <family val="1"/>
      <scheme val="major"/>
    </font>
    <font>
      <sz val="9"/>
      <color theme="0"/>
      <name val="Cambria"/>
      <family val="1"/>
      <scheme val="major"/>
    </font>
    <font>
      <sz val="9"/>
      <color rgb="FF0000FF"/>
      <name val="Cambria"/>
      <family val="1"/>
      <scheme val="major"/>
    </font>
    <font>
      <i/>
      <sz val="9"/>
      <color theme="0" tint="-0.249977111117893"/>
      <name val="Cambria"/>
      <family val="1"/>
      <scheme val="major"/>
    </font>
    <font>
      <b/>
      <u/>
      <sz val="10"/>
      <color theme="1"/>
      <name val="Cambria"/>
      <family val="1"/>
      <scheme val="major"/>
    </font>
    <font>
      <sz val="10"/>
      <color theme="1"/>
      <name val="Cambria"/>
      <family val="1"/>
      <scheme val="major"/>
    </font>
    <font>
      <b/>
      <sz val="10"/>
      <color theme="1"/>
      <name val="Cambria"/>
      <family val="1"/>
      <scheme val="major"/>
    </font>
    <font>
      <b/>
      <sz val="10"/>
      <color rgb="FF0000FF"/>
      <name val="Cambria"/>
      <family val="1"/>
      <scheme val="major"/>
    </font>
    <font>
      <u/>
      <sz val="10"/>
      <color theme="10"/>
      <name val="Arial"/>
      <family val="2"/>
    </font>
    <font>
      <u/>
      <sz val="9"/>
      <color theme="10"/>
      <name val="Cambria"/>
      <family val="1"/>
      <scheme val="major"/>
    </font>
    <font>
      <b/>
      <sz val="8.5"/>
      <color theme="1"/>
      <name val="Cambria"/>
      <family val="1"/>
      <scheme val="major"/>
    </font>
    <font>
      <sz val="9"/>
      <name val="Cambria"/>
      <family val="1"/>
      <scheme val="major"/>
    </font>
    <font>
      <i/>
      <sz val="9"/>
      <color theme="0" tint="-0.499984740745262"/>
      <name val="Cambria"/>
      <family val="1"/>
      <scheme val="major"/>
    </font>
    <font>
      <b/>
      <sz val="9"/>
      <name val="Cambria"/>
      <family val="1"/>
      <scheme val="major"/>
    </font>
    <font>
      <sz val="10"/>
      <color rgb="FFFF0000"/>
      <name val="Cambria"/>
      <family val="1"/>
      <scheme val="major"/>
    </font>
    <font>
      <b/>
      <u/>
      <sz val="10"/>
      <color rgb="FFFF0000"/>
      <name val="Cambria"/>
      <family val="1"/>
      <scheme val="major"/>
    </font>
    <font>
      <sz val="8"/>
      <name val="Arial"/>
      <family val="2"/>
    </font>
    <font>
      <i/>
      <sz val="11"/>
      <color theme="1"/>
      <name val="Calibri"/>
      <family val="2"/>
    </font>
  </fonts>
  <fills count="11">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16" fillId="0" borderId="0" applyNumberFormat="0" applyFill="0" applyBorder="0" applyAlignment="0" applyProtection="0"/>
  </cellStyleXfs>
  <cellXfs count="148">
    <xf numFmtId="0" fontId="0" fillId="0" borderId="0" xfId="0"/>
    <xf numFmtId="0" fontId="2" fillId="0" borderId="0" xfId="0" applyFont="1"/>
    <xf numFmtId="3" fontId="2" fillId="0" borderId="0" xfId="0" applyNumberFormat="1" applyFont="1"/>
    <xf numFmtId="0" fontId="3" fillId="0" borderId="0" xfId="0" applyFont="1"/>
    <xf numFmtId="0" fontId="4" fillId="0" borderId="0" xfId="0" applyFont="1"/>
    <xf numFmtId="0" fontId="5" fillId="0" borderId="0" xfId="0" applyFont="1"/>
    <xf numFmtId="0" fontId="2" fillId="0" borderId="1" xfId="0" applyFont="1" applyBorder="1"/>
    <xf numFmtId="3" fontId="2" fillId="0" borderId="1" xfId="0" applyNumberFormat="1" applyFont="1" applyBorder="1"/>
    <xf numFmtId="0" fontId="3" fillId="2" borderId="1" xfId="0" applyFont="1" applyFill="1" applyBorder="1"/>
    <xf numFmtId="9" fontId="3" fillId="2" borderId="1" xfId="1" applyFont="1" applyFill="1" applyBorder="1"/>
    <xf numFmtId="3" fontId="3" fillId="2" borderId="1" xfId="0" applyNumberFormat="1" applyFont="1" applyFill="1" applyBorder="1"/>
    <xf numFmtId="3" fontId="3" fillId="3" borderId="1" xfId="0" applyNumberFormat="1" applyFont="1" applyFill="1" applyBorder="1" applyAlignment="1">
      <alignment horizontal="centerContinuous"/>
    </xf>
    <xf numFmtId="3" fontId="3" fillId="4" borderId="1" xfId="0" applyNumberFormat="1" applyFont="1" applyFill="1" applyBorder="1" applyAlignment="1">
      <alignment horizontal="centerContinuous"/>
    </xf>
    <xf numFmtId="9" fontId="2" fillId="5" borderId="1" xfId="1" applyFont="1" applyFill="1" applyBorder="1"/>
    <xf numFmtId="0" fontId="6" fillId="0" borderId="0" xfId="0" applyFont="1"/>
    <xf numFmtId="0" fontId="3" fillId="2" borderId="1" xfId="0" applyFont="1" applyFill="1" applyBorder="1" applyAlignment="1">
      <alignment vertical="top" wrapText="1"/>
    </xf>
    <xf numFmtId="3" fontId="3" fillId="2" borderId="1" xfId="0" applyNumberFormat="1" applyFont="1" applyFill="1" applyBorder="1" applyAlignment="1">
      <alignment vertical="top" wrapText="1"/>
    </xf>
    <xf numFmtId="0" fontId="2" fillId="0" borderId="0" xfId="0" applyFont="1" applyAlignment="1">
      <alignment vertical="top" wrapText="1"/>
    </xf>
    <xf numFmtId="9" fontId="2" fillId="5" borderId="1" xfId="1" applyFont="1" applyFill="1" applyBorder="1" applyAlignment="1">
      <alignment horizontal="right"/>
    </xf>
    <xf numFmtId="9" fontId="3" fillId="2" borderId="1" xfId="1" applyFont="1" applyFill="1" applyBorder="1" applyAlignment="1">
      <alignment horizontal="right"/>
    </xf>
    <xf numFmtId="2" fontId="2" fillId="5" borderId="1" xfId="1" applyNumberFormat="1" applyFont="1" applyFill="1" applyBorder="1"/>
    <xf numFmtId="2" fontId="3" fillId="2" borderId="1" xfId="1" applyNumberFormat="1" applyFont="1" applyFill="1" applyBorder="1"/>
    <xf numFmtId="3" fontId="2" fillId="0" borderId="1" xfId="0" applyNumberFormat="1" applyFont="1" applyBorder="1" applyAlignment="1">
      <alignment horizontal="right"/>
    </xf>
    <xf numFmtId="3" fontId="3" fillId="2" borderId="1" xfId="0" applyNumberFormat="1" applyFont="1" applyFill="1" applyBorder="1" applyAlignment="1">
      <alignment horizontal="right"/>
    </xf>
    <xf numFmtId="0" fontId="7" fillId="0" borderId="0" xfId="0" applyFont="1"/>
    <xf numFmtId="0" fontId="8" fillId="0" borderId="0" xfId="0" applyFont="1"/>
    <xf numFmtId="0" fontId="2" fillId="0" borderId="0" xfId="0" applyFont="1" applyAlignment="1">
      <alignment wrapText="1"/>
    </xf>
    <xf numFmtId="0" fontId="3" fillId="0" borderId="0" xfId="0" applyFont="1" applyAlignment="1">
      <alignment wrapText="1"/>
    </xf>
    <xf numFmtId="3" fontId="10" fillId="0" borderId="0" xfId="0" applyNumberFormat="1" applyFont="1"/>
    <xf numFmtId="9" fontId="2" fillId="0" borderId="0" xfId="1" applyFont="1"/>
    <xf numFmtId="0" fontId="2" fillId="0" borderId="1" xfId="0" applyFont="1" applyBorder="1" applyAlignment="1">
      <alignment vertical="top" wrapText="1"/>
    </xf>
    <xf numFmtId="3" fontId="11" fillId="0" borderId="0" xfId="0" applyNumberFormat="1" applyFont="1"/>
    <xf numFmtId="0" fontId="2" fillId="5" borderId="1" xfId="0" applyFont="1" applyFill="1" applyBorder="1" applyAlignment="1">
      <alignment vertical="top" wrapText="1"/>
    </xf>
    <xf numFmtId="0" fontId="2" fillId="0" borderId="1" xfId="0" applyFont="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quotePrefix="1" applyFont="1" applyBorder="1" applyAlignment="1">
      <alignment horizontal="center" vertical="center" wrapText="1"/>
    </xf>
    <xf numFmtId="164" fontId="3" fillId="2" borderId="1" xfId="0" applyNumberFormat="1" applyFont="1" applyFill="1" applyBorder="1" applyAlignment="1">
      <alignment horizontal="center" vertical="center" wrapText="1"/>
    </xf>
    <xf numFmtId="0" fontId="13" fillId="0" borderId="0" xfId="0" applyFont="1"/>
    <xf numFmtId="164" fontId="13" fillId="0" borderId="0" xfId="0" applyNumberFormat="1" applyFont="1" applyAlignment="1">
      <alignment horizontal="left"/>
    </xf>
    <xf numFmtId="0" fontId="13" fillId="0" borderId="0" xfId="0" applyFont="1" applyAlignment="1">
      <alignment vertical="center"/>
    </xf>
    <xf numFmtId="0" fontId="17" fillId="0" borderId="0" xfId="2" applyFont="1" applyBorder="1"/>
    <xf numFmtId="0" fontId="13" fillId="0" borderId="2" xfId="0" applyFont="1" applyBorder="1"/>
    <xf numFmtId="0" fontId="13" fillId="0" borderId="3" xfId="0" applyFont="1" applyBorder="1"/>
    <xf numFmtId="164" fontId="13" fillId="0" borderId="3" xfId="0" applyNumberFormat="1" applyFont="1" applyBorder="1" applyAlignment="1">
      <alignment horizontal="left"/>
    </xf>
    <xf numFmtId="0" fontId="13" fillId="0" borderId="4" xfId="0" applyFont="1" applyBorder="1"/>
    <xf numFmtId="0" fontId="13" fillId="0" borderId="5" xfId="0" applyFont="1" applyBorder="1"/>
    <xf numFmtId="0" fontId="8" fillId="0" borderId="0" xfId="0" applyFont="1" applyBorder="1"/>
    <xf numFmtId="0" fontId="13" fillId="0" borderId="0" xfId="0" applyFont="1" applyBorder="1"/>
    <xf numFmtId="164" fontId="13" fillId="0" borderId="0" xfId="0" applyNumberFormat="1" applyFont="1" applyBorder="1" applyAlignment="1">
      <alignment horizontal="left"/>
    </xf>
    <xf numFmtId="0" fontId="13" fillId="0" borderId="6" xfId="0" applyFont="1" applyBorder="1"/>
    <xf numFmtId="0" fontId="12" fillId="0" borderId="0" xfId="0" applyFont="1" applyBorder="1"/>
    <xf numFmtId="0" fontId="13" fillId="0" borderId="0" xfId="0" applyFont="1" applyBorder="1" applyAlignment="1"/>
    <xf numFmtId="0" fontId="13" fillId="0" borderId="5" xfId="0" applyFont="1" applyBorder="1" applyAlignment="1">
      <alignment vertical="center"/>
    </xf>
    <xf numFmtId="0" fontId="13" fillId="0" borderId="6" xfId="0" applyFont="1" applyBorder="1" applyAlignment="1">
      <alignment vertical="center"/>
    </xf>
    <xf numFmtId="0" fontId="13" fillId="0" borderId="7" xfId="0" applyFont="1" applyBorder="1"/>
    <xf numFmtId="0" fontId="13" fillId="0" borderId="8" xfId="0" applyFont="1" applyBorder="1"/>
    <xf numFmtId="164" fontId="13" fillId="0" borderId="8" xfId="0" applyNumberFormat="1" applyFont="1" applyBorder="1" applyAlignment="1">
      <alignment horizontal="left"/>
    </xf>
    <xf numFmtId="0" fontId="13" fillId="0" borderId="9" xfId="0" applyFont="1" applyBorder="1"/>
    <xf numFmtId="0" fontId="10" fillId="5" borderId="1" xfId="0" applyFont="1" applyFill="1" applyBorder="1" applyAlignment="1">
      <alignment vertical="top" wrapText="1"/>
    </xf>
    <xf numFmtId="0" fontId="18" fillId="0" borderId="0" xfId="0" applyFont="1" applyAlignment="1">
      <alignment horizontal="left" vertical="top" wrapText="1"/>
    </xf>
    <xf numFmtId="0" fontId="9" fillId="0" borderId="0" xfId="0" applyFont="1"/>
    <xf numFmtId="0" fontId="2" fillId="0" borderId="2" xfId="0" applyFont="1" applyBorder="1" applyProtection="1">
      <protection hidden="1"/>
    </xf>
    <xf numFmtId="0" fontId="2" fillId="0" borderId="3" xfId="0" applyFont="1" applyBorder="1" applyProtection="1">
      <protection hidden="1"/>
    </xf>
    <xf numFmtId="0" fontId="2" fillId="0" borderId="4" xfId="0" applyFont="1" applyBorder="1" applyProtection="1">
      <protection hidden="1"/>
    </xf>
    <xf numFmtId="0" fontId="2" fillId="0" borderId="5" xfId="0" applyFont="1" applyBorder="1" applyProtection="1">
      <protection hidden="1"/>
    </xf>
    <xf numFmtId="0" fontId="3" fillId="0" borderId="0" xfId="0" applyFont="1" applyBorder="1" applyProtection="1">
      <protection hidden="1"/>
    </xf>
    <xf numFmtId="0" fontId="9" fillId="0" borderId="0" xfId="0" applyFont="1" applyBorder="1" applyProtection="1">
      <protection hidden="1"/>
    </xf>
    <xf numFmtId="0" fontId="17" fillId="0" borderId="0" xfId="2" applyFont="1" applyBorder="1" applyProtection="1">
      <protection locked="0" hidden="1"/>
    </xf>
    <xf numFmtId="0" fontId="2" fillId="0" borderId="6" xfId="0" applyFont="1" applyBorder="1" applyProtection="1">
      <protection hidden="1"/>
    </xf>
    <xf numFmtId="0" fontId="9" fillId="0" borderId="0" xfId="0" applyFont="1" applyBorder="1" applyAlignment="1" applyProtection="1">
      <alignment horizontal="left"/>
      <protection hidden="1"/>
    </xf>
    <xf numFmtId="0" fontId="2" fillId="0" borderId="0" xfId="0" applyFont="1" applyBorder="1" applyProtection="1">
      <protection hidden="1"/>
    </xf>
    <xf numFmtId="0" fontId="9" fillId="0" borderId="5" xfId="0" applyFont="1" applyBorder="1" applyProtection="1">
      <protection hidden="1"/>
    </xf>
    <xf numFmtId="0" fontId="9" fillId="0" borderId="6" xfId="0" applyFont="1" applyBorder="1" applyProtection="1">
      <protection hidden="1"/>
    </xf>
    <xf numFmtId="9" fontId="9" fillId="0" borderId="0" xfId="1" applyFont="1" applyBorder="1" applyAlignment="1" applyProtection="1">
      <alignment horizontal="right"/>
      <protection hidden="1"/>
    </xf>
    <xf numFmtId="9" fontId="9" fillId="0" borderId="0" xfId="1" applyFont="1" applyBorder="1" applyProtection="1">
      <protection hidden="1"/>
    </xf>
    <xf numFmtId="4" fontId="9" fillId="0" borderId="0" xfId="0" applyNumberFormat="1" applyFont="1" applyBorder="1" applyProtection="1">
      <protection hidden="1"/>
    </xf>
    <xf numFmtId="9" fontId="9" fillId="0" borderId="0" xfId="0" applyNumberFormat="1" applyFont="1" applyBorder="1" applyProtection="1">
      <protection hidden="1"/>
    </xf>
    <xf numFmtId="0" fontId="9" fillId="0" borderId="7" xfId="0" applyFont="1" applyBorder="1" applyProtection="1">
      <protection hidden="1"/>
    </xf>
    <xf numFmtId="0" fontId="9" fillId="0" borderId="8" xfId="0" applyFont="1" applyBorder="1" applyProtection="1">
      <protection hidden="1"/>
    </xf>
    <xf numFmtId="0" fontId="9" fillId="0" borderId="9" xfId="0" applyFont="1" applyBorder="1" applyProtection="1">
      <protection hidden="1"/>
    </xf>
    <xf numFmtId="4" fontId="9" fillId="0" borderId="0" xfId="1" applyNumberFormat="1" applyFont="1" applyBorder="1" applyAlignment="1" applyProtection="1">
      <alignment horizontal="right"/>
      <protection hidden="1"/>
    </xf>
    <xf numFmtId="4" fontId="9" fillId="0" borderId="0" xfId="1" applyNumberFormat="1" applyFont="1" applyBorder="1" applyProtection="1">
      <protection hidden="1"/>
    </xf>
    <xf numFmtId="9" fontId="2" fillId="0" borderId="1" xfId="0" applyNumberFormat="1" applyFont="1" applyBorder="1" applyAlignment="1" applyProtection="1">
      <alignment horizontal="right"/>
      <protection hidden="1"/>
    </xf>
    <xf numFmtId="4" fontId="2" fillId="0" borderId="1" xfId="0" applyNumberFormat="1" applyFont="1" applyBorder="1" applyAlignment="1" applyProtection="1">
      <alignment horizontal="right"/>
      <protection hidden="1"/>
    </xf>
    <xf numFmtId="0" fontId="2" fillId="0" borderId="0" xfId="0" applyFont="1" applyAlignment="1" applyProtection="1">
      <alignment horizontal="right"/>
      <protection hidden="1"/>
    </xf>
    <xf numFmtId="4" fontId="2" fillId="0" borderId="0" xfId="0" applyNumberFormat="1" applyFont="1" applyAlignment="1" applyProtection="1">
      <alignment horizontal="right"/>
      <protection hidden="1"/>
    </xf>
    <xf numFmtId="0" fontId="3" fillId="6" borderId="0" xfId="0" applyFont="1" applyFill="1" applyAlignment="1" applyProtection="1">
      <alignment horizontal="right" wrapText="1"/>
      <protection hidden="1"/>
    </xf>
    <xf numFmtId="4" fontId="3" fillId="6" borderId="0" xfId="0" applyNumberFormat="1" applyFont="1" applyFill="1" applyAlignment="1" applyProtection="1">
      <alignment horizontal="right" wrapText="1"/>
      <protection hidden="1"/>
    </xf>
    <xf numFmtId="0" fontId="8" fillId="0" borderId="0" xfId="0" applyFont="1" applyProtection="1">
      <protection hidden="1"/>
    </xf>
    <xf numFmtId="0" fontId="2" fillId="0" borderId="0" xfId="0" applyFont="1" applyProtection="1">
      <protection hidden="1"/>
    </xf>
    <xf numFmtId="0" fontId="17" fillId="0" borderId="0" xfId="2" applyFont="1" applyBorder="1" applyProtection="1">
      <protection hidden="1"/>
    </xf>
    <xf numFmtId="0" fontId="9" fillId="0" borderId="0" xfId="0" applyFont="1" applyProtection="1">
      <protection hidden="1"/>
    </xf>
    <xf numFmtId="0" fontId="18" fillId="2" borderId="1" xfId="0" applyFont="1" applyFill="1" applyBorder="1" applyAlignment="1" applyProtection="1">
      <alignment horizontal="left" vertical="top" wrapText="1"/>
      <protection hidden="1"/>
    </xf>
    <xf numFmtId="4" fontId="18" fillId="2" borderId="1" xfId="0" applyNumberFormat="1" applyFont="1" applyFill="1" applyBorder="1" applyAlignment="1" applyProtection="1">
      <alignment horizontal="left" vertical="top" wrapText="1"/>
      <protection hidden="1"/>
    </xf>
    <xf numFmtId="0" fontId="2" fillId="0" borderId="0" xfId="0" applyFont="1" applyAlignment="1" applyProtection="1">
      <alignment wrapText="1"/>
      <protection hidden="1"/>
    </xf>
    <xf numFmtId="4" fontId="2" fillId="0" borderId="0" xfId="0" applyNumberFormat="1" applyFont="1" applyAlignment="1" applyProtection="1">
      <alignment wrapText="1"/>
      <protection hidden="1"/>
    </xf>
    <xf numFmtId="0" fontId="3" fillId="6" borderId="0" xfId="0" applyFont="1" applyFill="1" applyAlignment="1" applyProtection="1">
      <alignment wrapText="1"/>
      <protection hidden="1"/>
    </xf>
    <xf numFmtId="0" fontId="2" fillId="0" borderId="1" xfId="0" applyFont="1" applyBorder="1" applyProtection="1">
      <protection hidden="1"/>
    </xf>
    <xf numFmtId="0" fontId="7" fillId="0" borderId="0" xfId="0" applyFont="1" applyBorder="1" applyAlignment="1" applyProtection="1">
      <alignment horizontal="right"/>
      <protection hidden="1"/>
    </xf>
    <xf numFmtId="0" fontId="3" fillId="6" borderId="0" xfId="0" applyFont="1" applyFill="1" applyAlignment="1" applyProtection="1">
      <protection hidden="1"/>
    </xf>
    <xf numFmtId="0" fontId="3" fillId="7" borderId="0" xfId="0" applyFont="1" applyFill="1" applyAlignment="1" applyProtection="1">
      <alignment wrapText="1"/>
      <protection hidden="1"/>
    </xf>
    <xf numFmtId="0" fontId="3" fillId="7" borderId="0" xfId="0" applyFont="1" applyFill="1" applyAlignment="1" applyProtection="1">
      <alignment horizontal="right" wrapText="1"/>
      <protection hidden="1"/>
    </xf>
    <xf numFmtId="4" fontId="3" fillId="7" borderId="0" xfId="0" applyNumberFormat="1" applyFont="1" applyFill="1" applyAlignment="1" applyProtection="1">
      <alignment horizontal="right" wrapText="1"/>
      <protection hidden="1"/>
    </xf>
    <xf numFmtId="0" fontId="2" fillId="8" borderId="1" xfId="0" applyFont="1" applyFill="1" applyBorder="1" applyProtection="1">
      <protection hidden="1"/>
    </xf>
    <xf numFmtId="9" fontId="2" fillId="8" borderId="1" xfId="0" applyNumberFormat="1" applyFont="1" applyFill="1" applyBorder="1" applyAlignment="1" applyProtection="1">
      <alignment horizontal="right"/>
      <protection hidden="1"/>
    </xf>
    <xf numFmtId="4" fontId="2" fillId="8" borderId="1" xfId="0" applyNumberFormat="1" applyFont="1" applyFill="1" applyBorder="1" applyAlignment="1" applyProtection="1">
      <alignment horizontal="right"/>
      <protection hidden="1"/>
    </xf>
    <xf numFmtId="0" fontId="3" fillId="2" borderId="1" xfId="0" applyFont="1" applyFill="1" applyBorder="1" applyProtection="1">
      <protection hidden="1"/>
    </xf>
    <xf numFmtId="9" fontId="3" fillId="2" borderId="1" xfId="0" applyNumberFormat="1" applyFont="1" applyFill="1" applyBorder="1" applyAlignment="1" applyProtection="1">
      <alignment horizontal="right"/>
      <protection hidden="1"/>
    </xf>
    <xf numFmtId="4" fontId="3" fillId="2" borderId="1" xfId="0" applyNumberFormat="1" applyFont="1" applyFill="1" applyBorder="1" applyAlignment="1" applyProtection="1">
      <alignment horizontal="right"/>
      <protection hidden="1"/>
    </xf>
    <xf numFmtId="3" fontId="3" fillId="0" borderId="0" xfId="0" applyNumberFormat="1" applyFont="1" applyAlignment="1">
      <alignment horizontal="right"/>
    </xf>
    <xf numFmtId="0" fontId="19" fillId="0" borderId="0" xfId="0" applyFont="1" applyBorder="1" applyProtection="1">
      <protection hidden="1"/>
    </xf>
    <xf numFmtId="3" fontId="7" fillId="2" borderId="1" xfId="0" applyNumberFormat="1" applyFont="1" applyFill="1" applyBorder="1" applyAlignment="1">
      <alignment horizontal="right"/>
    </xf>
    <xf numFmtId="0" fontId="3" fillId="9" borderId="1" xfId="0" applyFont="1" applyFill="1" applyBorder="1"/>
    <xf numFmtId="9" fontId="2" fillId="9" borderId="1" xfId="1" applyFont="1" applyFill="1" applyBorder="1" applyAlignment="1">
      <alignment horizontal="right"/>
    </xf>
    <xf numFmtId="3" fontId="2" fillId="9" borderId="1" xfId="0" applyNumberFormat="1" applyFont="1" applyFill="1" applyBorder="1"/>
    <xf numFmtId="9" fontId="2" fillId="9" borderId="1" xfId="1" applyFont="1" applyFill="1" applyBorder="1"/>
    <xf numFmtId="2" fontId="2" fillId="9" borderId="1" xfId="1" applyNumberFormat="1" applyFont="1" applyFill="1" applyBorder="1"/>
    <xf numFmtId="3" fontId="20" fillId="0" borderId="0" xfId="0" applyNumberFormat="1" applyFont="1" applyAlignment="1">
      <alignment horizontal="right"/>
    </xf>
    <xf numFmtId="0" fontId="9" fillId="0" borderId="0" xfId="0" applyFont="1" applyFill="1"/>
    <xf numFmtId="0" fontId="2" fillId="10" borderId="1" xfId="0" applyFont="1" applyFill="1" applyBorder="1" applyProtection="1">
      <protection hidden="1"/>
    </xf>
    <xf numFmtId="9" fontId="2" fillId="10" borderId="1" xfId="0" applyNumberFormat="1" applyFont="1" applyFill="1" applyBorder="1" applyAlignment="1" applyProtection="1">
      <alignment horizontal="right"/>
      <protection hidden="1"/>
    </xf>
    <xf numFmtId="4" fontId="2" fillId="10" borderId="1" xfId="0" applyNumberFormat="1" applyFont="1" applyFill="1" applyBorder="1" applyAlignment="1" applyProtection="1">
      <alignment horizontal="right"/>
      <protection hidden="1"/>
    </xf>
    <xf numFmtId="9" fontId="19" fillId="0" borderId="0" xfId="1" applyFont="1" applyBorder="1" applyAlignment="1" applyProtection="1">
      <alignment horizontal="right"/>
      <protection hidden="1"/>
    </xf>
    <xf numFmtId="9" fontId="19" fillId="0" borderId="0" xfId="1" applyFont="1" applyBorder="1" applyProtection="1">
      <protection hidden="1"/>
    </xf>
    <xf numFmtId="0" fontId="21" fillId="0" borderId="0" xfId="0" applyFont="1" applyBorder="1" applyProtection="1">
      <protection hidden="1"/>
    </xf>
    <xf numFmtId="4" fontId="19" fillId="0" borderId="0" xfId="0" applyNumberFormat="1" applyFont="1" applyBorder="1" applyProtection="1">
      <protection hidden="1"/>
    </xf>
    <xf numFmtId="9" fontId="19" fillId="0" borderId="0" xfId="0" applyNumberFormat="1" applyFont="1" applyBorder="1" applyProtection="1">
      <protection hidden="1"/>
    </xf>
    <xf numFmtId="9" fontId="9" fillId="0" borderId="0" xfId="1" applyFont="1" applyBorder="1" applyAlignment="1" applyProtection="1">
      <alignment horizontal="left"/>
      <protection hidden="1"/>
    </xf>
    <xf numFmtId="0" fontId="9" fillId="0" borderId="0" xfId="0" applyFont="1" applyBorder="1" applyAlignment="1" applyProtection="1">
      <alignment horizontal="right"/>
      <protection hidden="1"/>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19" fillId="0" borderId="1" xfId="0" applyFont="1" applyFill="1" applyBorder="1" applyAlignment="1">
      <alignment vertical="center" wrapText="1"/>
    </xf>
    <xf numFmtId="0" fontId="13" fillId="0" borderId="6" xfId="0" applyFont="1" applyFill="1" applyBorder="1" applyAlignment="1">
      <alignment vertical="center"/>
    </xf>
    <xf numFmtId="0" fontId="13" fillId="0" borderId="0" xfId="0" applyFont="1" applyFill="1" applyAlignment="1">
      <alignment vertical="center"/>
    </xf>
    <xf numFmtId="0" fontId="23" fillId="0" borderId="0" xfId="0" applyFont="1" applyBorder="1"/>
    <xf numFmtId="0" fontId="25" fillId="0" borderId="0" xfId="0" applyFont="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17" fillId="0" borderId="10" xfId="2" applyFont="1" applyBorder="1" applyAlignment="1">
      <alignment horizontal="left" vertical="center"/>
    </xf>
    <xf numFmtId="0" fontId="17" fillId="0" borderId="12" xfId="2" applyFont="1" applyBorder="1" applyAlignment="1">
      <alignment horizontal="left" vertical="center"/>
    </xf>
    <xf numFmtId="0" fontId="22" fillId="0" borderId="0" xfId="0" applyFont="1" applyAlignment="1">
      <alignment horizontal="left" wrapText="1"/>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2" fillId="4" borderId="1" xfId="0" applyFont="1" applyFill="1" applyBorder="1" applyAlignment="1" applyProtection="1">
      <alignment horizontal="left"/>
      <protection locked="0" hidden="1"/>
    </xf>
  </cellXfs>
  <cellStyles count="3">
    <cellStyle name="Hyperlink" xfId="2" builtinId="8"/>
    <cellStyle name="Normal" xfId="0" builtinId="0"/>
    <cellStyle name="Percent" xfId="1" builtinId="5"/>
  </cellStyles>
  <dxfs count="139">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s>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image" Target="../media/image2.gif"/><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298876243410753E-2"/>
          <c:y val="3.2051282051282048E-2"/>
          <c:w val="0.87918376011822041"/>
          <c:h val="0.70834618137767746"/>
        </c:manualLayout>
      </c:layout>
      <c:barChart>
        <c:barDir val="col"/>
        <c:grouping val="clustered"/>
        <c:varyColors val="0"/>
        <c:ser>
          <c:idx val="0"/>
          <c:order val="0"/>
          <c:tx>
            <c:strRef>
              <c:f>'Result by DHB'!$D$7</c:f>
              <c:strCache>
                <c:ptCount val="1"/>
                <c:pt idx="0">
                  <c:v>DHB Result</c:v>
                </c:pt>
              </c:strCache>
            </c:strRef>
          </c:tx>
          <c:spPr>
            <a:solidFill>
              <a:schemeClr val="accent1"/>
            </a:solidFill>
            <a:ln>
              <a:noFill/>
            </a:ln>
            <a:effectLst/>
          </c:spPr>
          <c:invertIfNegative val="0"/>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DHB'!$D$8:$D$27</c:f>
              <c:numCache>
                <c:formatCode>0%</c:formatCode>
                <c:ptCount val="20"/>
                <c:pt idx="0">
                  <c:v>0.78659370725034194</c:v>
                </c:pt>
                <c:pt idx="1">
                  <c:v>0.73469387755102045</c:v>
                </c:pt>
                <c:pt idx="2">
                  <c:v>0.83883928571428568</c:v>
                </c:pt>
                <c:pt idx="3">
                  <c:v>0.64787644787644783</c:v>
                </c:pt>
                <c:pt idx="4">
                  <c:v>0.77820099619103433</c:v>
                </c:pt>
                <c:pt idx="5">
                  <c:v>0.76689976689976691</c:v>
                </c:pt>
                <c:pt idx="6">
                  <c:v>0.71753681392235613</c:v>
                </c:pt>
                <c:pt idx="7">
                  <c:v>0.84033613445378152</c:v>
                </c:pt>
                <c:pt idx="8">
                  <c:v>0.88799076212471129</c:v>
                </c:pt>
                <c:pt idx="9">
                  <c:v>0.87393526405451449</c:v>
                </c:pt>
                <c:pt idx="10">
                  <c:v>0.81764004767580456</c:v>
                </c:pt>
                <c:pt idx="11">
                  <c:v>0.90517241379310343</c:v>
                </c:pt>
                <c:pt idx="12">
                  <c:v>0.79169929522317928</c:v>
                </c:pt>
                <c:pt idx="13">
                  <c:v>0.78275862068965518</c:v>
                </c:pt>
                <c:pt idx="14">
                  <c:v>0.70186335403726707</c:v>
                </c:pt>
                <c:pt idx="15">
                  <c:v>0.58233317330772927</c:v>
                </c:pt>
                <c:pt idx="16">
                  <c:v>0.83783783783783783</c:v>
                </c:pt>
                <c:pt idx="17">
                  <c:v>0.68545340050377834</c:v>
                </c:pt>
                <c:pt idx="18">
                  <c:v>0.8828125</c:v>
                </c:pt>
                <c:pt idx="19">
                  <c:v>0.89415041782729809</c:v>
                </c:pt>
              </c:numCache>
            </c:numRef>
          </c:val>
          <c:extLst>
            <c:ext xmlns:c16="http://schemas.microsoft.com/office/drawing/2014/chart" uri="{C3380CC4-5D6E-409C-BE32-E72D297353CC}">
              <c16:uniqueId val="{00000000-E440-4AF9-857F-803A88209931}"/>
            </c:ext>
          </c:extLst>
        </c:ser>
        <c:dLbls>
          <c:showLegendKey val="0"/>
          <c:showVal val="0"/>
          <c:showCatName val="0"/>
          <c:showSerName val="0"/>
          <c:showPercent val="0"/>
          <c:showBubbleSize val="0"/>
        </c:dLbls>
        <c:gapWidth val="50"/>
        <c:axId val="179368680"/>
        <c:axId val="179374168"/>
      </c:barChart>
      <c:barChart>
        <c:barDir val="col"/>
        <c:grouping val="clustered"/>
        <c:varyColors val="0"/>
        <c:ser>
          <c:idx val="2"/>
          <c:order val="3"/>
          <c:tx>
            <c:v>DHB Result #12 Only</c:v>
          </c:tx>
          <c:spPr>
            <a:solidFill>
              <a:schemeClr val="accent1"/>
            </a:solidFill>
            <a:ln>
              <a:noFill/>
            </a:ln>
            <a:effectLst/>
          </c:spPr>
          <c:invertIfNegative val="0"/>
          <c:dLbls>
            <c:dLbl>
              <c:idx val="0"/>
              <c:tx>
                <c:rich>
                  <a:bodyPr/>
                  <a:lstStyle/>
                  <a:p>
                    <a:fld id="{D584C321-D10C-4A17-B898-B7E4197600FD}"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440-4AF9-857F-803A88209931}"/>
                </c:ext>
              </c:extLst>
            </c:dLbl>
            <c:dLbl>
              <c:idx val="1"/>
              <c:tx>
                <c:rich>
                  <a:bodyPr/>
                  <a:lstStyle/>
                  <a:p>
                    <a:fld id="{CFAED0A2-EE6B-4F2A-9667-16D093E4B00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440-4AF9-857F-803A88209931}"/>
                </c:ext>
              </c:extLst>
            </c:dLbl>
            <c:dLbl>
              <c:idx val="2"/>
              <c:tx>
                <c:rich>
                  <a:bodyPr/>
                  <a:lstStyle/>
                  <a:p>
                    <a:fld id="{EA5401CE-A9DA-4B2B-B4CD-8A93166CE55F}"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440-4AF9-857F-803A88209931}"/>
                </c:ext>
              </c:extLst>
            </c:dLbl>
            <c:dLbl>
              <c:idx val="3"/>
              <c:tx>
                <c:rich>
                  <a:bodyPr/>
                  <a:lstStyle/>
                  <a:p>
                    <a:fld id="{126926B5-197E-42C8-9E43-4F2D98BB0DDE}"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440-4AF9-857F-803A88209931}"/>
                </c:ext>
              </c:extLst>
            </c:dLbl>
            <c:dLbl>
              <c:idx val="4"/>
              <c:tx>
                <c:rich>
                  <a:bodyPr/>
                  <a:lstStyle/>
                  <a:p>
                    <a:fld id="{6BB5BBED-2D2A-4989-BD30-C2B0C295EB2B}"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440-4AF9-857F-803A88209931}"/>
                </c:ext>
              </c:extLst>
            </c:dLbl>
            <c:dLbl>
              <c:idx val="5"/>
              <c:tx>
                <c:rich>
                  <a:bodyPr/>
                  <a:lstStyle/>
                  <a:p>
                    <a:fld id="{84013093-7A76-473B-A343-7B06A5EAD08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440-4AF9-857F-803A88209931}"/>
                </c:ext>
              </c:extLst>
            </c:dLbl>
            <c:dLbl>
              <c:idx val="6"/>
              <c:tx>
                <c:rich>
                  <a:bodyPr/>
                  <a:lstStyle/>
                  <a:p>
                    <a:fld id="{6EAEF9BA-4F5D-41FE-AC90-5270B52481DA}"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440-4AF9-857F-803A88209931}"/>
                </c:ext>
              </c:extLst>
            </c:dLbl>
            <c:dLbl>
              <c:idx val="7"/>
              <c:tx>
                <c:rich>
                  <a:bodyPr/>
                  <a:lstStyle/>
                  <a:p>
                    <a:fld id="{F6F86757-D42D-427C-92B3-A8CC02C44D1E}"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E440-4AF9-857F-803A88209931}"/>
                </c:ext>
              </c:extLst>
            </c:dLbl>
            <c:dLbl>
              <c:idx val="8"/>
              <c:tx>
                <c:rich>
                  <a:bodyPr/>
                  <a:lstStyle/>
                  <a:p>
                    <a:fld id="{A955E2F1-D48A-47B0-9F9C-8623F1B41B78}"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E440-4AF9-857F-803A88209931}"/>
                </c:ext>
              </c:extLst>
            </c:dLbl>
            <c:dLbl>
              <c:idx val="9"/>
              <c:tx>
                <c:rich>
                  <a:bodyPr/>
                  <a:lstStyle/>
                  <a:p>
                    <a:fld id="{03AC2B50-2817-458B-BD84-9AD29551589E}"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E440-4AF9-857F-803A88209931}"/>
                </c:ext>
              </c:extLst>
            </c:dLbl>
            <c:dLbl>
              <c:idx val="10"/>
              <c:tx>
                <c:rich>
                  <a:bodyPr/>
                  <a:lstStyle/>
                  <a:p>
                    <a:fld id="{96E9C620-5109-4EF6-9874-630110DC26DF}"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E440-4AF9-857F-803A88209931}"/>
                </c:ext>
              </c:extLst>
            </c:dLbl>
            <c:dLbl>
              <c:idx val="11"/>
              <c:tx>
                <c:rich>
                  <a:bodyPr/>
                  <a:lstStyle/>
                  <a:p>
                    <a:fld id="{6598FE27-D271-43A8-9C09-D29DE80378DD}"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E440-4AF9-857F-803A88209931}"/>
                </c:ext>
              </c:extLst>
            </c:dLbl>
            <c:dLbl>
              <c:idx val="12"/>
              <c:tx>
                <c:rich>
                  <a:bodyPr/>
                  <a:lstStyle/>
                  <a:p>
                    <a:fld id="{D2EA3696-4726-4FF5-A3DC-AA94F04451E3}"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E440-4AF9-857F-803A88209931}"/>
                </c:ext>
              </c:extLst>
            </c:dLbl>
            <c:dLbl>
              <c:idx val="13"/>
              <c:tx>
                <c:rich>
                  <a:bodyPr/>
                  <a:lstStyle/>
                  <a:p>
                    <a:fld id="{389B45F7-CB4A-468E-8BBF-B8C9DE22143D}"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E440-4AF9-857F-803A88209931}"/>
                </c:ext>
              </c:extLst>
            </c:dLbl>
            <c:dLbl>
              <c:idx val="14"/>
              <c:tx>
                <c:rich>
                  <a:bodyPr/>
                  <a:lstStyle/>
                  <a:p>
                    <a:fld id="{954E4857-CA4D-4555-BF93-9FA546E671E8}"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E440-4AF9-857F-803A88209931}"/>
                </c:ext>
              </c:extLst>
            </c:dLbl>
            <c:dLbl>
              <c:idx val="15"/>
              <c:tx>
                <c:rich>
                  <a:bodyPr/>
                  <a:lstStyle/>
                  <a:p>
                    <a:fld id="{80BECA6C-D511-4207-A73B-0F5CE6CE09EA}"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E440-4AF9-857F-803A88209931}"/>
                </c:ext>
              </c:extLst>
            </c:dLbl>
            <c:dLbl>
              <c:idx val="16"/>
              <c:tx>
                <c:rich>
                  <a:bodyPr/>
                  <a:lstStyle/>
                  <a:p>
                    <a:fld id="{163111DD-817B-4744-B584-39E9E7085D6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E440-4AF9-857F-803A88209931}"/>
                </c:ext>
              </c:extLst>
            </c:dLbl>
            <c:dLbl>
              <c:idx val="17"/>
              <c:tx>
                <c:rich>
                  <a:bodyPr/>
                  <a:lstStyle/>
                  <a:p>
                    <a:fld id="{07C3B1EA-8C34-45EF-9429-44C3739B9C77}"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E440-4AF9-857F-803A88209931}"/>
                </c:ext>
              </c:extLst>
            </c:dLbl>
            <c:dLbl>
              <c:idx val="18"/>
              <c:tx>
                <c:rich>
                  <a:bodyPr/>
                  <a:lstStyle/>
                  <a:p>
                    <a:fld id="{AA7CA726-6DBA-403C-8D35-8BA4AA3219D3}"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E440-4AF9-857F-803A88209931}"/>
                </c:ext>
              </c:extLst>
            </c:dLbl>
            <c:dLbl>
              <c:idx val="19"/>
              <c:tx>
                <c:rich>
                  <a:bodyPr/>
                  <a:lstStyle/>
                  <a:p>
                    <a:fld id="{6E786481-D828-4787-AD09-74BD2DC3B965}"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E440-4AF9-857F-803A88209931}"/>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DHB'!$H$8:$H$27</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5="http://schemas.microsoft.com/office/drawing/2012/chart" uri="{02D57815-91ED-43cb-92C2-25804820EDAC}">
              <c15:datalabelsRange>
                <c15:f>'Result by DHB'!$K$8:$K$27</c15:f>
                <c15:dlblRangeCache>
                  <c:ptCount val="20"/>
                  <c:pt idx="0">
                    <c:v>79%</c:v>
                  </c:pt>
                  <c:pt idx="1">
                    <c:v>73%</c:v>
                  </c:pt>
                  <c:pt idx="2">
                    <c:v>84%</c:v>
                  </c:pt>
                  <c:pt idx="3">
                    <c:v>65%</c:v>
                  </c:pt>
                  <c:pt idx="4">
                    <c:v>78%</c:v>
                  </c:pt>
                  <c:pt idx="5">
                    <c:v>77%</c:v>
                  </c:pt>
                  <c:pt idx="6">
                    <c:v>72%</c:v>
                  </c:pt>
                  <c:pt idx="7">
                    <c:v>84%</c:v>
                  </c:pt>
                  <c:pt idx="8">
                    <c:v>89%</c:v>
                  </c:pt>
                  <c:pt idx="9">
                    <c:v>87%</c:v>
                  </c:pt>
                  <c:pt idx="10">
                    <c:v>82%</c:v>
                  </c:pt>
                  <c:pt idx="11">
                    <c:v>91%</c:v>
                  </c:pt>
                  <c:pt idx="12">
                    <c:v>79%</c:v>
                  </c:pt>
                  <c:pt idx="13">
                    <c:v>78%</c:v>
                  </c:pt>
                  <c:pt idx="14">
                    <c:v>70%</c:v>
                  </c:pt>
                  <c:pt idx="15">
                    <c:v>58%</c:v>
                  </c:pt>
                  <c:pt idx="16">
                    <c:v>84%</c:v>
                  </c:pt>
                  <c:pt idx="17">
                    <c:v>69%</c:v>
                  </c:pt>
                  <c:pt idx="18">
                    <c:v>88%</c:v>
                  </c:pt>
                  <c:pt idx="19">
                    <c:v>89%</c:v>
                  </c:pt>
                </c15:dlblRangeCache>
              </c15:datalabelsRange>
            </c:ext>
            <c:ext xmlns:c16="http://schemas.microsoft.com/office/drawing/2014/chart" uri="{C3380CC4-5D6E-409C-BE32-E72D297353CC}">
              <c16:uniqueId val="{00000015-E440-4AF9-857F-803A88209931}"/>
            </c:ext>
          </c:extLst>
        </c:ser>
        <c:dLbls>
          <c:showLegendKey val="0"/>
          <c:showVal val="0"/>
          <c:showCatName val="0"/>
          <c:showSerName val="0"/>
          <c:showPercent val="0"/>
          <c:showBubbleSize val="0"/>
        </c:dLbls>
        <c:gapWidth val="50"/>
        <c:axId val="179373776"/>
        <c:axId val="179372992"/>
      </c:barChart>
      <c:lineChart>
        <c:grouping val="standard"/>
        <c:varyColors val="0"/>
        <c:ser>
          <c:idx val="1"/>
          <c:order val="1"/>
          <c:tx>
            <c:strRef>
              <c:f>'Result by DHB'!$E$7</c:f>
              <c:strCache>
                <c:ptCount val="1"/>
                <c:pt idx="0">
                  <c:v>National Result (75%)</c:v>
                </c:pt>
              </c:strCache>
            </c:strRef>
          </c:tx>
          <c:spPr>
            <a:ln w="28575" cap="rnd">
              <a:solidFill>
                <a:schemeClr val="accent2"/>
              </a:solidFill>
              <a:round/>
            </a:ln>
            <a:effectLst/>
          </c:spPr>
          <c:marker>
            <c:symbol val="none"/>
          </c:marker>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DHB'!$E$8:$E$27</c:f>
              <c:numCache>
                <c:formatCode>0%</c:formatCode>
                <c:ptCount val="20"/>
                <c:pt idx="0">
                  <c:v>0.75497624245537431</c:v>
                </c:pt>
                <c:pt idx="1">
                  <c:v>0.75497624245537431</c:v>
                </c:pt>
                <c:pt idx="2">
                  <c:v>0.75497624245537431</c:v>
                </c:pt>
                <c:pt idx="3">
                  <c:v>0.75497624245537431</c:v>
                </c:pt>
                <c:pt idx="4">
                  <c:v>0.75497624245537431</c:v>
                </c:pt>
                <c:pt idx="5">
                  <c:v>0.75497624245537431</c:v>
                </c:pt>
                <c:pt idx="6">
                  <c:v>0.75497624245537431</c:v>
                </c:pt>
                <c:pt idx="7">
                  <c:v>0.75497624245537431</c:v>
                </c:pt>
                <c:pt idx="8">
                  <c:v>0.75497624245537431</c:v>
                </c:pt>
                <c:pt idx="9">
                  <c:v>0.75497624245537431</c:v>
                </c:pt>
                <c:pt idx="10">
                  <c:v>0.75497624245537431</c:v>
                </c:pt>
                <c:pt idx="11">
                  <c:v>0.75497624245537431</c:v>
                </c:pt>
                <c:pt idx="12">
                  <c:v>0.75497624245537431</c:v>
                </c:pt>
                <c:pt idx="13">
                  <c:v>0.75497624245537431</c:v>
                </c:pt>
                <c:pt idx="14">
                  <c:v>0.75497624245537431</c:v>
                </c:pt>
                <c:pt idx="15">
                  <c:v>0.75497624245537431</c:v>
                </c:pt>
                <c:pt idx="16">
                  <c:v>0.75497624245537431</c:v>
                </c:pt>
                <c:pt idx="17">
                  <c:v>0.75497624245537431</c:v>
                </c:pt>
                <c:pt idx="18">
                  <c:v>0.75497624245537431</c:v>
                </c:pt>
                <c:pt idx="19">
                  <c:v>0.75497624245537431</c:v>
                </c:pt>
              </c:numCache>
            </c:numRef>
          </c:val>
          <c:smooth val="0"/>
          <c:extLst>
            <c:ext xmlns:c16="http://schemas.microsoft.com/office/drawing/2014/chart" uri="{C3380CC4-5D6E-409C-BE32-E72D297353CC}">
              <c16:uniqueId val="{00000016-E440-4AF9-857F-803A88209931}"/>
            </c:ext>
          </c:extLst>
        </c:ser>
        <c:ser>
          <c:idx val="4"/>
          <c:order val="2"/>
          <c:tx>
            <c:strRef>
              <c:f>'Result by DHB'!$F$7</c:f>
              <c:strCache>
                <c:ptCount val="1"/>
                <c:pt idx="0">
                  <c:v>National Target (95%)</c:v>
                </c:pt>
              </c:strCache>
            </c:strRef>
          </c:tx>
          <c:spPr>
            <a:ln w="12700" cap="rnd">
              <a:solidFill>
                <a:schemeClr val="tx1"/>
              </a:solidFill>
              <a:prstDash val="sysDot"/>
              <a:round/>
            </a:ln>
            <a:effectLst/>
          </c:spPr>
          <c:marker>
            <c:symbol val="none"/>
          </c:marker>
          <c:val>
            <c:numRef>
              <c:f>'Result by DHB'!$F$8:$F$27</c:f>
              <c:numCache>
                <c:formatCode>0%</c:formatCode>
                <c:ptCount val="20"/>
                <c:pt idx="0">
                  <c:v>0.95</c:v>
                </c:pt>
                <c:pt idx="1">
                  <c:v>0.95</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pt idx="19">
                  <c:v>0.95</c:v>
                </c:pt>
              </c:numCache>
            </c:numRef>
          </c:val>
          <c:smooth val="0"/>
          <c:extLst>
            <c:ext xmlns:c16="http://schemas.microsoft.com/office/drawing/2014/chart" uri="{C3380CC4-5D6E-409C-BE32-E72D297353CC}">
              <c16:uniqueId val="{00000017-E440-4AF9-857F-803A88209931}"/>
            </c:ext>
          </c:extLst>
        </c:ser>
        <c:dLbls>
          <c:showLegendKey val="0"/>
          <c:showVal val="0"/>
          <c:showCatName val="0"/>
          <c:showSerName val="0"/>
          <c:showPercent val="0"/>
          <c:showBubbleSize val="0"/>
        </c:dLbls>
        <c:marker val="1"/>
        <c:smooth val="0"/>
        <c:axId val="179368680"/>
        <c:axId val="179374168"/>
      </c:lineChart>
      <c:lineChart>
        <c:grouping val="standard"/>
        <c:varyColors val="0"/>
        <c:ser>
          <c:idx val="3"/>
          <c:order val="4"/>
          <c:tx>
            <c:strRef>
              <c:f>'Result by DHB'!$I$7</c:f>
              <c:strCache>
                <c:ptCount val="1"/>
                <c:pt idx="0">
                  <c:v>#N/A</c:v>
                </c:pt>
              </c:strCache>
            </c:strRef>
          </c:tx>
          <c:spPr>
            <a:ln w="28575" cap="rnd">
              <a:solidFill>
                <a:schemeClr val="accent2"/>
              </a:solidFill>
              <a:round/>
            </a:ln>
            <a:effectLst/>
          </c:spPr>
          <c:marker>
            <c:symbol val="none"/>
          </c:marker>
          <c:val>
            <c:numRef>
              <c:f>'Result by DHB'!$I$8:$I$27</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18-E440-4AF9-857F-803A88209931}"/>
            </c:ext>
          </c:extLst>
        </c:ser>
        <c:ser>
          <c:idx val="5"/>
          <c:order val="5"/>
          <c:tx>
            <c:strRef>
              <c:f>'Result by DHB'!$J$7</c:f>
              <c:strCache>
                <c:ptCount val="1"/>
                <c:pt idx="0">
                  <c:v>#N/A</c:v>
                </c:pt>
              </c:strCache>
            </c:strRef>
          </c:tx>
          <c:spPr>
            <a:ln w="12700" cap="rnd">
              <a:solidFill>
                <a:schemeClr val="tx1"/>
              </a:solidFill>
              <a:prstDash val="sysDot"/>
              <a:round/>
            </a:ln>
            <a:effectLst/>
          </c:spPr>
          <c:marker>
            <c:symbol val="none"/>
          </c:marker>
          <c:val>
            <c:numRef>
              <c:f>'Result by DHB'!$J$8:$J$27</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19-E440-4AF9-857F-803A88209931}"/>
            </c:ext>
          </c:extLst>
        </c:ser>
        <c:dLbls>
          <c:showLegendKey val="0"/>
          <c:showVal val="0"/>
          <c:showCatName val="0"/>
          <c:showSerName val="0"/>
          <c:showPercent val="0"/>
          <c:showBubbleSize val="0"/>
        </c:dLbls>
        <c:marker val="1"/>
        <c:smooth val="0"/>
        <c:axId val="179373776"/>
        <c:axId val="179372992"/>
      </c:lineChart>
      <c:catAx>
        <c:axId val="179368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179374168"/>
        <c:crosses val="autoZero"/>
        <c:auto val="1"/>
        <c:lblAlgn val="ctr"/>
        <c:lblOffset val="100"/>
        <c:noMultiLvlLbl val="0"/>
      </c:catAx>
      <c:valAx>
        <c:axId val="17937416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en-US"/>
          </a:p>
        </c:txPr>
        <c:crossAx val="179368680"/>
        <c:crosses val="autoZero"/>
        <c:crossBetween val="between"/>
      </c:valAx>
      <c:valAx>
        <c:axId val="179372992"/>
        <c:scaling>
          <c:orientation val="minMax"/>
        </c:scaling>
        <c:delete val="0"/>
        <c:axPos val="r"/>
        <c:numFmt formatCode="#,##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75000"/>
                  </a:schemeClr>
                </a:solidFill>
                <a:latin typeface="+mj-lt"/>
                <a:ea typeface="+mn-ea"/>
                <a:cs typeface="+mn-cs"/>
              </a:defRPr>
            </a:pPr>
            <a:endParaRPr lang="en-US"/>
          </a:p>
        </c:txPr>
        <c:crossAx val="179373776"/>
        <c:crosses val="max"/>
        <c:crossBetween val="between"/>
      </c:valAx>
      <c:catAx>
        <c:axId val="179373776"/>
        <c:scaling>
          <c:orientation val="minMax"/>
        </c:scaling>
        <c:delete val="1"/>
        <c:axPos val="b"/>
        <c:numFmt formatCode="General" sourceLinked="1"/>
        <c:majorTickMark val="out"/>
        <c:minorTickMark val="none"/>
        <c:tickLblPos val="nextTo"/>
        <c:crossAx val="179372992"/>
        <c:crosses val="autoZero"/>
        <c:auto val="1"/>
        <c:lblAlgn val="ctr"/>
        <c:lblOffset val="100"/>
        <c:noMultiLvlLbl val="0"/>
      </c:catAx>
      <c:spPr>
        <a:noFill/>
        <a:ln>
          <a:noFill/>
        </a:ln>
        <a:effectLst/>
      </c:spPr>
    </c:plotArea>
    <c:legend>
      <c:legendPos val="b"/>
      <c:legendEntry>
        <c:idx val="1"/>
        <c:delete val="1"/>
      </c:legendEntry>
      <c:legendEntry>
        <c:idx val="4"/>
        <c:delete val="1"/>
      </c:legendEntry>
      <c:legendEntry>
        <c:idx val="5"/>
        <c:delete val="1"/>
      </c:legendEntry>
      <c:layout>
        <c:manualLayout>
          <c:xMode val="edge"/>
          <c:yMode val="edge"/>
          <c:x val="0.40083785482697015"/>
          <c:y val="0.93751628948479337"/>
          <c:w val="0.59916214517302979"/>
          <c:h val="5.3742451773947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800276803634844E-2"/>
          <c:y val="7.2115384615384609E-2"/>
          <c:w val="0.9149420201151327"/>
          <c:h val="0.86277508580658202"/>
        </c:manualLayout>
      </c:layout>
      <c:barChart>
        <c:barDir val="bar"/>
        <c:grouping val="clustered"/>
        <c:varyColors val="0"/>
        <c:ser>
          <c:idx val="0"/>
          <c:order val="0"/>
          <c:tx>
            <c:strRef>
              <c:f>'DHB Result by Indicator'!$D$7</c:f>
              <c:strCache>
                <c:ptCount val="1"/>
                <c:pt idx="0">
                  <c:v>DHB Result</c:v>
                </c:pt>
              </c:strCache>
            </c:strRef>
          </c:tx>
          <c:spPr>
            <a:solidFill>
              <a:schemeClr val="accent6"/>
            </a:solidFill>
            <a:ln>
              <a:noFill/>
            </a:ln>
            <a:effectLst/>
          </c:spPr>
          <c:invertIfNegative val="0"/>
          <c:dPt>
            <c:idx val="8"/>
            <c:invertIfNegative val="0"/>
            <c:bubble3D val="0"/>
            <c:spPr>
              <a:solidFill>
                <a:schemeClr val="accent1"/>
              </a:solidFill>
              <a:ln>
                <a:noFill/>
              </a:ln>
              <a:effectLst/>
            </c:spPr>
            <c:extLst>
              <c:ext xmlns:c16="http://schemas.microsoft.com/office/drawing/2014/chart" uri="{C3380CC4-5D6E-409C-BE32-E72D297353CC}">
                <c16:uniqueId val="{00000001-E61A-4EEF-9B09-D5B793CE5C66}"/>
              </c:ext>
            </c:extLst>
          </c:dPt>
          <c:dPt>
            <c:idx val="9"/>
            <c:invertIfNegative val="0"/>
            <c:bubble3D val="0"/>
            <c:spPr>
              <a:solidFill>
                <a:schemeClr val="accent1"/>
              </a:solidFill>
              <a:ln>
                <a:noFill/>
              </a:ln>
              <a:effectLst/>
            </c:spPr>
            <c:extLst>
              <c:ext xmlns:c16="http://schemas.microsoft.com/office/drawing/2014/chart" uri="{C3380CC4-5D6E-409C-BE32-E72D297353CC}">
                <c16:uniqueId val="{00000003-E61A-4EEF-9B09-D5B793CE5C66}"/>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05-E61A-4EEF-9B09-D5B793CE5C66}"/>
              </c:ext>
            </c:extLst>
          </c:dPt>
          <c:dPt>
            <c:idx val="11"/>
            <c:invertIfNegative val="0"/>
            <c:bubble3D val="0"/>
            <c:spPr>
              <a:solidFill>
                <a:schemeClr val="accent1"/>
              </a:solidFill>
              <a:ln>
                <a:noFill/>
              </a:ln>
              <a:effectLst/>
            </c:spPr>
            <c:extLst>
              <c:ext xmlns:c16="http://schemas.microsoft.com/office/drawing/2014/chart" uri="{C3380CC4-5D6E-409C-BE32-E72D297353CC}">
                <c16:uniqueId val="{00000007-E61A-4EEF-9B09-D5B793CE5C66}"/>
              </c:ext>
            </c:extLst>
          </c:dPt>
          <c:dPt>
            <c:idx val="12"/>
            <c:invertIfNegative val="0"/>
            <c:bubble3D val="0"/>
            <c:spPr>
              <a:solidFill>
                <a:schemeClr val="accent3">
                  <a:lumMod val="75000"/>
                </a:schemeClr>
              </a:solidFill>
              <a:ln>
                <a:noFill/>
              </a:ln>
              <a:effectLst/>
            </c:spPr>
            <c:extLst>
              <c:ext xmlns:c16="http://schemas.microsoft.com/office/drawing/2014/chart" uri="{C3380CC4-5D6E-409C-BE32-E72D297353CC}">
                <c16:uniqueId val="{00000009-E61A-4EEF-9B09-D5B793CE5C66}"/>
              </c:ext>
            </c:extLst>
          </c:dPt>
          <c:dPt>
            <c:idx val="13"/>
            <c:invertIfNegative val="0"/>
            <c:bubble3D val="0"/>
            <c:spPr>
              <a:solidFill>
                <a:schemeClr val="accent3">
                  <a:lumMod val="75000"/>
                </a:schemeClr>
              </a:solidFill>
              <a:ln>
                <a:noFill/>
              </a:ln>
              <a:effectLst/>
            </c:spPr>
            <c:extLst>
              <c:ext xmlns:c16="http://schemas.microsoft.com/office/drawing/2014/chart" uri="{C3380CC4-5D6E-409C-BE32-E72D297353CC}">
                <c16:uniqueId val="{0000000B-E61A-4EEF-9B09-D5B793CE5C66}"/>
              </c:ext>
            </c:extLst>
          </c:dPt>
          <c:dPt>
            <c:idx val="14"/>
            <c:invertIfNegative val="0"/>
            <c:bubble3D val="0"/>
            <c:spPr>
              <a:solidFill>
                <a:schemeClr val="accent3">
                  <a:lumMod val="75000"/>
                </a:schemeClr>
              </a:solidFill>
              <a:ln>
                <a:noFill/>
              </a:ln>
              <a:effectLst/>
            </c:spPr>
            <c:extLst>
              <c:ext xmlns:c16="http://schemas.microsoft.com/office/drawing/2014/chart" uri="{C3380CC4-5D6E-409C-BE32-E72D297353CC}">
                <c16:uniqueId val="{0000000D-E61A-4EEF-9B09-D5B793CE5C66}"/>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00F-E61A-4EEF-9B09-D5B793CE5C66}"/>
              </c:ext>
            </c:extLst>
          </c:dPt>
          <c:dPt>
            <c:idx val="16"/>
            <c:invertIfNegative val="0"/>
            <c:bubble3D val="0"/>
            <c:spPr>
              <a:solidFill>
                <a:schemeClr val="accent3">
                  <a:lumMod val="75000"/>
                </a:schemeClr>
              </a:solidFill>
              <a:ln>
                <a:noFill/>
              </a:ln>
              <a:effectLst/>
            </c:spPr>
            <c:extLst>
              <c:ext xmlns:c16="http://schemas.microsoft.com/office/drawing/2014/chart" uri="{C3380CC4-5D6E-409C-BE32-E72D297353CC}">
                <c16:uniqueId val="{00000011-E61A-4EEF-9B09-D5B793CE5C66}"/>
              </c:ext>
            </c:extLst>
          </c:dPt>
          <c:dPt>
            <c:idx val="17"/>
            <c:invertIfNegative val="0"/>
            <c:bubble3D val="0"/>
            <c:spPr>
              <a:solidFill>
                <a:schemeClr val="accent3">
                  <a:lumMod val="75000"/>
                </a:schemeClr>
              </a:solidFill>
              <a:ln>
                <a:noFill/>
              </a:ln>
              <a:effectLst/>
            </c:spPr>
            <c:extLst>
              <c:ext xmlns:c16="http://schemas.microsoft.com/office/drawing/2014/chart" uri="{C3380CC4-5D6E-409C-BE32-E72D297353CC}">
                <c16:uniqueId val="{00000013-E61A-4EEF-9B09-D5B793CE5C66}"/>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E61A-4EEF-9B09-D5B793CE5C66}"/>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'DHB Result by Indicator'!$C$8:$C$25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Smokefree Household at Six Weeks</c:v>
                </c:pt>
                <c:pt idx="7">
                  <c:v>08 Screened for Family Violence</c:v>
                </c:pt>
                <c:pt idx="8">
                  <c:v>09 SUDI Prevention Information Provided</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'DHB Result by Indicator'!$D$8:$D$25</c:f>
              <c:numCache>
                <c:formatCode>0%</c:formatCode>
                <c:ptCount val="18"/>
                <c:pt idx="0">
                  <c:v>0.78659370725034194</c:v>
                </c:pt>
                <c:pt idx="1">
                  <c:v>0.91508538899430736</c:v>
                </c:pt>
                <c:pt idx="2">
                  <c:v>0.74524221453287198</c:v>
                </c:pt>
                <c:pt idx="3">
                  <c:v>0.79715302491103202</c:v>
                </c:pt>
                <c:pt idx="4">
                  <c:v>0.7773478719662329</c:v>
                </c:pt>
                <c:pt idx="5">
                  <c:v>0.60188760188760193</c:v>
                </c:pt>
                <c:pt idx="6">
                  <c:v>0.82542991141219391</c:v>
                </c:pt>
                <c:pt idx="7">
                  <c:v>0.4674990818949688</c:v>
                </c:pt>
                <c:pt idx="8">
                  <c:v>0.97614107883817425</c:v>
                </c:pt>
                <c:pt idx="9">
                  <c:v>0.57169693174702563</c:v>
                </c:pt>
                <c:pt idx="10">
                  <c:v>0.75192111526691596</c:v>
                </c:pt>
                <c:pt idx="11" formatCode="#,##0.00">
                  <c:v>4.2474226804123711</c:v>
                </c:pt>
                <c:pt idx="12">
                  <c:v>0.81156827668455578</c:v>
                </c:pt>
                <c:pt idx="13">
                  <c:v>0.77118644067796616</c:v>
                </c:pt>
                <c:pt idx="14">
                  <c:v>0.76188798872842545</c:v>
                </c:pt>
                <c:pt idx="15">
                  <c:v>0.14754098360655737</c:v>
                </c:pt>
                <c:pt idx="16">
                  <c:v>0.98036415565869328</c:v>
                </c:pt>
                <c:pt idx="17">
                  <c:v>0.4</c:v>
                </c:pt>
              </c:numCache>
            </c:numRef>
          </c:val>
          <c:extLst>
            <c:ext xmlns:c16="http://schemas.microsoft.com/office/drawing/2014/chart" uri="{C3380CC4-5D6E-409C-BE32-E72D297353CC}">
              <c16:uniqueId val="{00000014-E61A-4EEF-9B09-D5B793CE5C66}"/>
            </c:ext>
          </c:extLst>
        </c:ser>
        <c:dLbls>
          <c:showLegendKey val="0"/>
          <c:showVal val="0"/>
          <c:showCatName val="0"/>
          <c:showSerName val="0"/>
          <c:showPercent val="0"/>
          <c:showBubbleSize val="0"/>
        </c:dLbls>
        <c:gapWidth val="30"/>
        <c:axId val="223347192"/>
        <c:axId val="223352288"/>
      </c:barChart>
      <c:scatterChart>
        <c:scatterStyle val="lineMarker"/>
        <c:varyColors val="0"/>
        <c:ser>
          <c:idx val="1"/>
          <c:order val="1"/>
          <c:tx>
            <c:strRef>
              <c:f>'DHB Result by Indicator'!$E$7</c:f>
              <c:strCache>
                <c:ptCount val="1"/>
                <c:pt idx="0">
                  <c:v>National Average</c:v>
                </c:pt>
              </c:strCache>
            </c:strRef>
          </c:tx>
          <c:spPr>
            <a:ln w="25400" cap="rnd">
              <a:noFill/>
              <a:round/>
            </a:ln>
            <a:effectLst/>
          </c:spPr>
          <c:marker>
            <c:symbol val="diamond"/>
            <c:size val="11"/>
            <c:spPr>
              <a:blipFill>
                <a:blip xmlns:r="http://schemas.openxmlformats.org/officeDocument/2006/relationships" r:embed="rId3"/>
                <a:stretch>
                  <a:fillRect/>
                </a:stretch>
              </a:blipFill>
              <a:ln w="9525">
                <a:solidFill>
                  <a:schemeClr val="accent2"/>
                </a:solidFill>
              </a:ln>
              <a:effectLst/>
            </c:spPr>
          </c:marker>
          <c:xVal>
            <c:numRef>
              <c:f>'DHB Result by Indicator'!$E$8:$E$25</c:f>
              <c:numCache>
                <c:formatCode>0%</c:formatCode>
                <c:ptCount val="18"/>
                <c:pt idx="0">
                  <c:v>0.75497624245537431</c:v>
                </c:pt>
                <c:pt idx="1">
                  <c:v>0.90442651450987388</c:v>
                </c:pt>
                <c:pt idx="2">
                  <c:v>0.74557486196817147</c:v>
                </c:pt>
                <c:pt idx="3">
                  <c:v>0.77480223808605053</c:v>
                </c:pt>
                <c:pt idx="4">
                  <c:v>0.73207076268076043</c:v>
                </c:pt>
                <c:pt idx="5">
                  <c:v>0.56077657887612642</c:v>
                </c:pt>
                <c:pt idx="6">
                  <c:v>0.75063795039297743</c:v>
                </c:pt>
                <c:pt idx="7">
                  <c:v>0.46115042150523072</c:v>
                </c:pt>
                <c:pt idx="8">
                  <c:v>0.98013671488012677</c:v>
                </c:pt>
                <c:pt idx="9">
                  <c:v>0.65266068658528364</c:v>
                </c:pt>
                <c:pt idx="10">
                  <c:v>0.72855388989402947</c:v>
                </c:pt>
                <c:pt idx="11" formatCode="#,##0.00">
                  <c:v>4.413771652789741</c:v>
                </c:pt>
                <c:pt idx="12">
                  <c:v>0.81177877428998502</c:v>
                </c:pt>
                <c:pt idx="13">
                  <c:v>0.84702840664258017</c:v>
                </c:pt>
                <c:pt idx="14">
                  <c:v>0.7490592743466703</c:v>
                </c:pt>
                <c:pt idx="15">
                  <c:v>0.23106796116504855</c:v>
                </c:pt>
                <c:pt idx="16">
                  <c:v>0.96325124849319788</c:v>
                </c:pt>
                <c:pt idx="17">
                  <c:v>0.56694813027744273</c:v>
                </c:pt>
              </c:numCache>
            </c:numRef>
          </c:xVal>
          <c:yVal>
            <c:numRef>
              <c:f>'DHB Result by Indicator'!$F$8:$F$25</c:f>
              <c:numCache>
                <c:formatCode>General</c:formatCode>
                <c:ptCount val="18"/>
                <c:pt idx="0">
                  <c:v>18</c:v>
                </c:pt>
                <c:pt idx="1">
                  <c:v>17</c:v>
                </c:pt>
                <c:pt idx="2">
                  <c:v>16</c:v>
                </c:pt>
                <c:pt idx="3">
                  <c:v>15</c:v>
                </c:pt>
                <c:pt idx="4">
                  <c:v>14</c:v>
                </c:pt>
                <c:pt idx="5">
                  <c:v>13</c:v>
                </c:pt>
                <c:pt idx="6">
                  <c:v>12</c:v>
                </c:pt>
                <c:pt idx="7">
                  <c:v>11</c:v>
                </c:pt>
                <c:pt idx="8">
                  <c:v>10</c:v>
                </c:pt>
                <c:pt idx="9">
                  <c:v>9</c:v>
                </c:pt>
                <c:pt idx="10">
                  <c:v>8</c:v>
                </c:pt>
                <c:pt idx="11">
                  <c:v>7</c:v>
                </c:pt>
                <c:pt idx="12">
                  <c:v>6</c:v>
                </c:pt>
                <c:pt idx="13">
                  <c:v>5</c:v>
                </c:pt>
                <c:pt idx="14">
                  <c:v>4</c:v>
                </c:pt>
                <c:pt idx="15">
                  <c:v>3</c:v>
                </c:pt>
                <c:pt idx="16">
                  <c:v>2</c:v>
                </c:pt>
                <c:pt idx="17">
                  <c:v>1</c:v>
                </c:pt>
              </c:numCache>
            </c:numRef>
          </c:yVal>
          <c:smooth val="0"/>
          <c:extLst>
            <c:ext xmlns:c16="http://schemas.microsoft.com/office/drawing/2014/chart" uri="{C3380CC4-5D6E-409C-BE32-E72D297353CC}">
              <c16:uniqueId val="{00000015-E61A-4EEF-9B09-D5B793CE5C66}"/>
            </c:ext>
          </c:extLst>
        </c:ser>
        <c:dLbls>
          <c:showLegendKey val="0"/>
          <c:showVal val="0"/>
          <c:showCatName val="0"/>
          <c:showSerName val="0"/>
          <c:showPercent val="0"/>
          <c:showBubbleSize val="0"/>
        </c:dLbls>
        <c:axId val="222013768"/>
        <c:axId val="223352680"/>
      </c:scatterChart>
      <c:catAx>
        <c:axId val="2233471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23352288"/>
        <c:crosses val="autoZero"/>
        <c:auto val="1"/>
        <c:lblAlgn val="ctr"/>
        <c:lblOffset val="100"/>
        <c:noMultiLvlLbl val="0"/>
      </c:catAx>
      <c:valAx>
        <c:axId val="223352288"/>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23347192"/>
        <c:crosses val="autoZero"/>
        <c:crossBetween val="between"/>
      </c:valAx>
      <c:valAx>
        <c:axId val="223352680"/>
        <c:scaling>
          <c:orientation val="minMax"/>
          <c:max val="18.5"/>
          <c:min val="0.5"/>
        </c:scaling>
        <c:delete val="1"/>
        <c:axPos val="r"/>
        <c:numFmt formatCode="General" sourceLinked="1"/>
        <c:majorTickMark val="out"/>
        <c:minorTickMark val="none"/>
        <c:tickLblPos val="nextTo"/>
        <c:crossAx val="222013768"/>
        <c:crosses val="max"/>
        <c:crossBetween val="midCat"/>
      </c:valAx>
      <c:valAx>
        <c:axId val="222013768"/>
        <c:scaling>
          <c:orientation val="minMax"/>
        </c:scaling>
        <c:delete val="1"/>
        <c:axPos val="b"/>
        <c:numFmt formatCode="0%" sourceLinked="1"/>
        <c:majorTickMark val="out"/>
        <c:minorTickMark val="none"/>
        <c:tickLblPos val="nextTo"/>
        <c:crossAx val="223352680"/>
        <c:crosses val="autoZero"/>
        <c:crossBetween val="midCat"/>
      </c:valAx>
      <c:spPr>
        <a:noFill/>
        <a:ln>
          <a:noFill/>
        </a:ln>
        <a:effectLst/>
      </c:spPr>
    </c:plotArea>
    <c:legend>
      <c:legendPos val="b"/>
      <c:layout>
        <c:manualLayout>
          <c:xMode val="edge"/>
          <c:yMode val="edge"/>
          <c:x val="0.6914541013255695"/>
          <c:y val="0.94625754822605213"/>
          <c:w val="0.30854589867443039"/>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91048545402412"/>
          <c:y val="7.2115384615384609E-2"/>
          <c:w val="0.58048727364961727"/>
          <c:h val="0.86277508580658202"/>
        </c:manualLayout>
      </c:layout>
      <c:barChart>
        <c:barDir val="bar"/>
        <c:grouping val="clustered"/>
        <c:varyColors val="0"/>
        <c:ser>
          <c:idx val="0"/>
          <c:order val="0"/>
          <c:tx>
            <c:strRef>
              <c:f>Māori!$D$7</c:f>
              <c:strCache>
                <c:ptCount val="1"/>
                <c:pt idx="0">
                  <c:v>Māori</c:v>
                </c:pt>
              </c:strCache>
            </c:strRef>
          </c:tx>
          <c:spPr>
            <a:solidFill>
              <a:schemeClr val="accent2"/>
            </a:solidFill>
            <a:ln>
              <a:noFill/>
            </a:ln>
            <a:effectLst/>
          </c:spPr>
          <c:invertIfNegative val="0"/>
          <c:dPt>
            <c:idx val="8"/>
            <c:invertIfNegative val="0"/>
            <c:bubble3D val="0"/>
            <c:spPr>
              <a:solidFill>
                <a:schemeClr val="accent2"/>
              </a:solidFill>
              <a:ln>
                <a:noFill/>
              </a:ln>
              <a:effectLst/>
            </c:spPr>
            <c:extLst>
              <c:ext xmlns:c16="http://schemas.microsoft.com/office/drawing/2014/chart" uri="{C3380CC4-5D6E-409C-BE32-E72D297353CC}">
                <c16:uniqueId val="{00000001-86C9-43C0-8011-FE032A7F45BD}"/>
              </c:ext>
            </c:extLst>
          </c:dPt>
          <c:dPt>
            <c:idx val="9"/>
            <c:invertIfNegative val="0"/>
            <c:bubble3D val="0"/>
            <c:spPr>
              <a:solidFill>
                <a:schemeClr val="accent2"/>
              </a:solidFill>
              <a:ln>
                <a:noFill/>
              </a:ln>
              <a:effectLst/>
            </c:spPr>
            <c:extLst>
              <c:ext xmlns:c16="http://schemas.microsoft.com/office/drawing/2014/chart" uri="{C3380CC4-5D6E-409C-BE32-E72D297353CC}">
                <c16:uniqueId val="{00000003-86C9-43C0-8011-FE032A7F45BD}"/>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5-86C9-43C0-8011-FE032A7F45BD}"/>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07-86C9-43C0-8011-FE032A7F45BD}"/>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9-86C9-43C0-8011-FE032A7F45BD}"/>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0B-86C9-43C0-8011-FE032A7F45BD}"/>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D-86C9-43C0-8011-FE032A7F45BD}"/>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F-86C9-43C0-8011-FE032A7F45BD}"/>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11-86C9-43C0-8011-FE032A7F45BD}"/>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13-86C9-43C0-8011-FE032A7F45BD}"/>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86C9-43C0-8011-FE032A7F45BD}"/>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Māori!$C$8:$C$25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Smokefree Household at Six Weeks</c:v>
                </c:pt>
                <c:pt idx="7">
                  <c:v>08 Screened for Family Violence</c:v>
                </c:pt>
                <c:pt idx="8">
                  <c:v>09 SUDI Prevention Information Provided</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Māori!$D$8:$D$25</c:f>
              <c:numCache>
                <c:formatCode>0%</c:formatCode>
                <c:ptCount val="18"/>
                <c:pt idx="0">
                  <c:v>0.72033898305084743</c:v>
                </c:pt>
                <c:pt idx="1">
                  <c:v>0.83982683982683981</c:v>
                </c:pt>
                <c:pt idx="2">
                  <c:v>0.69264069264069261</c:v>
                </c:pt>
                <c:pt idx="3">
                  <c:v>0.783625730994152</c:v>
                </c:pt>
                <c:pt idx="4">
                  <c:v>0.75652173913043474</c:v>
                </c:pt>
                <c:pt idx="5">
                  <c:v>0.5126353790613718</c:v>
                </c:pt>
                <c:pt idx="6">
                  <c:v>0.52910052910052907</c:v>
                </c:pt>
                <c:pt idx="7">
                  <c:v>0.44262295081967212</c:v>
                </c:pt>
                <c:pt idx="8">
                  <c:v>0.97938144329896903</c:v>
                </c:pt>
                <c:pt idx="9">
                  <c:v>0.57988165680473369</c:v>
                </c:pt>
                <c:pt idx="10">
                  <c:v>0.62269503546099292</c:v>
                </c:pt>
                <c:pt idx="11" formatCode="#,##0.00">
                  <c:v>3.8506787330316743</c:v>
                </c:pt>
                <c:pt idx="12">
                  <c:v>0.76377952755905509</c:v>
                </c:pt>
                <c:pt idx="13">
                  <c:v>0.74598070739549838</c:v>
                </c:pt>
                <c:pt idx="14">
                  <c:v>0.72053872053872059</c:v>
                </c:pt>
                <c:pt idx="15">
                  <c:v>0.15151515151515152</c:v>
                </c:pt>
                <c:pt idx="16">
                  <c:v>0.96644295302013428</c:v>
                </c:pt>
                <c:pt idx="17">
                  <c:v>0.6</c:v>
                </c:pt>
              </c:numCache>
            </c:numRef>
          </c:val>
          <c:extLst>
            <c:ext xmlns:c16="http://schemas.microsoft.com/office/drawing/2014/chart" uri="{C3380CC4-5D6E-409C-BE32-E72D297353CC}">
              <c16:uniqueId val="{00000014-86C9-43C0-8011-FE032A7F45BD}"/>
            </c:ext>
          </c:extLst>
        </c:ser>
        <c:ser>
          <c:idx val="1"/>
          <c:order val="1"/>
          <c:tx>
            <c:strRef>
              <c:f>Māori!$E$7</c:f>
              <c:strCache>
                <c:ptCount val="1"/>
                <c:pt idx="0">
                  <c:v>Non-Māori</c:v>
                </c:pt>
              </c:strCache>
            </c:strRef>
          </c:tx>
          <c:spPr>
            <a:solidFill>
              <a:srgbClr val="00B0F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Māori!$C$8:$C$25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Smokefree Household at Six Weeks</c:v>
                </c:pt>
                <c:pt idx="7">
                  <c:v>08 Screened for Family Violence</c:v>
                </c:pt>
                <c:pt idx="8">
                  <c:v>09 SUDI Prevention Information Provided</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Māori!$E$8:$E$25</c:f>
              <c:numCache>
                <c:formatCode>0%</c:formatCode>
                <c:ptCount val="18"/>
                <c:pt idx="0">
                  <c:v>0.79458354624425143</c:v>
                </c:pt>
                <c:pt idx="1">
                  <c:v>0.92434736281299945</c:v>
                </c:pt>
                <c:pt idx="2">
                  <c:v>0.75108121095627101</c:v>
                </c:pt>
                <c:pt idx="3">
                  <c:v>0.79902755267423009</c:v>
                </c:pt>
                <c:pt idx="4">
                  <c:v>0.78022417934347477</c:v>
                </c:pt>
                <c:pt idx="5">
                  <c:v>0.61392405063291144</c:v>
                </c:pt>
                <c:pt idx="6">
                  <c:v>0.8578034682080925</c:v>
                </c:pt>
                <c:pt idx="7">
                  <c:v>0.4706368899917287</c:v>
                </c:pt>
                <c:pt idx="8">
                  <c:v>0.97577854671280273</c:v>
                </c:pt>
                <c:pt idx="9">
                  <c:v>0.57072829131652658</c:v>
                </c:pt>
                <c:pt idx="10">
                  <c:v>0.77362986497220021</c:v>
                </c:pt>
                <c:pt idx="11" formatCode="#,##0.00">
                  <c:v>4.3132982719759578</c:v>
                </c:pt>
                <c:pt idx="12">
                  <c:v>0.82009838369641608</c:v>
                </c:pt>
                <c:pt idx="13">
                  <c:v>0.7741568776051535</c:v>
                </c:pt>
                <c:pt idx="14">
                  <c:v>0.76671911880409127</c:v>
                </c:pt>
                <c:pt idx="15">
                  <c:v>0.14691943127962084</c:v>
                </c:pt>
                <c:pt idx="16">
                  <c:v>0.98202157411106672</c:v>
                </c:pt>
                <c:pt idx="17">
                  <c:v>0.34285714285714286</c:v>
                </c:pt>
              </c:numCache>
            </c:numRef>
          </c:val>
          <c:extLst>
            <c:ext xmlns:c16="http://schemas.microsoft.com/office/drawing/2014/chart" uri="{C3380CC4-5D6E-409C-BE32-E72D297353CC}">
              <c16:uniqueId val="{00000015-86C9-43C0-8011-FE032A7F45BD}"/>
            </c:ext>
          </c:extLst>
        </c:ser>
        <c:dLbls>
          <c:showLegendKey val="0"/>
          <c:showVal val="0"/>
          <c:showCatName val="0"/>
          <c:showSerName val="0"/>
          <c:showPercent val="0"/>
          <c:showBubbleSize val="0"/>
        </c:dLbls>
        <c:gapWidth val="50"/>
        <c:axId val="421105464"/>
        <c:axId val="421107424"/>
      </c:barChart>
      <c:catAx>
        <c:axId val="4211054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421107424"/>
        <c:crosses val="autoZero"/>
        <c:auto val="1"/>
        <c:lblAlgn val="ctr"/>
        <c:lblOffset val="100"/>
        <c:noMultiLvlLbl val="0"/>
      </c:catAx>
      <c:valAx>
        <c:axId val="421107424"/>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421105464"/>
        <c:crosses val="autoZero"/>
        <c:crossBetween val="between"/>
        <c:majorUnit val="0.1"/>
      </c:valAx>
      <c:spPr>
        <a:noFill/>
        <a:ln>
          <a:noFill/>
        </a:ln>
        <a:effectLst/>
      </c:spPr>
    </c:plotArea>
    <c:legend>
      <c:legendPos val="b"/>
      <c:layout>
        <c:manualLayout>
          <c:xMode val="edge"/>
          <c:yMode val="edge"/>
          <c:x val="0.80174821897262827"/>
          <c:y val="0.93751628948479337"/>
          <c:w val="0.17513688546284656"/>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91048545402412"/>
          <c:y val="7.2115384615384609E-2"/>
          <c:w val="0.58048727364961727"/>
          <c:h val="0.86277508580658202"/>
        </c:manualLayout>
      </c:layout>
      <c:barChart>
        <c:barDir val="bar"/>
        <c:grouping val="clustered"/>
        <c:varyColors val="0"/>
        <c:ser>
          <c:idx val="0"/>
          <c:order val="0"/>
          <c:tx>
            <c:strRef>
              <c:f>'Pacific Peoples'!$D$7</c:f>
              <c:strCache>
                <c:ptCount val="1"/>
                <c:pt idx="0">
                  <c:v>Pacific</c:v>
                </c:pt>
              </c:strCache>
            </c:strRef>
          </c:tx>
          <c:spPr>
            <a:solidFill>
              <a:schemeClr val="accent2"/>
            </a:solidFill>
            <a:ln>
              <a:noFill/>
            </a:ln>
            <a:effectLst/>
          </c:spPr>
          <c:invertIfNegative val="0"/>
          <c:dPt>
            <c:idx val="8"/>
            <c:invertIfNegative val="0"/>
            <c:bubble3D val="0"/>
            <c:spPr>
              <a:solidFill>
                <a:schemeClr val="accent2"/>
              </a:solidFill>
              <a:ln>
                <a:noFill/>
              </a:ln>
              <a:effectLst/>
            </c:spPr>
            <c:extLst>
              <c:ext xmlns:c16="http://schemas.microsoft.com/office/drawing/2014/chart" uri="{C3380CC4-5D6E-409C-BE32-E72D297353CC}">
                <c16:uniqueId val="{00000001-FA1B-4DBB-AE2E-F388AC0719E1}"/>
              </c:ext>
            </c:extLst>
          </c:dPt>
          <c:dPt>
            <c:idx val="9"/>
            <c:invertIfNegative val="0"/>
            <c:bubble3D val="0"/>
            <c:spPr>
              <a:solidFill>
                <a:schemeClr val="accent2"/>
              </a:solidFill>
              <a:ln>
                <a:noFill/>
              </a:ln>
              <a:effectLst/>
            </c:spPr>
            <c:extLst>
              <c:ext xmlns:c16="http://schemas.microsoft.com/office/drawing/2014/chart" uri="{C3380CC4-5D6E-409C-BE32-E72D297353CC}">
                <c16:uniqueId val="{00000003-FA1B-4DBB-AE2E-F388AC0719E1}"/>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5-FA1B-4DBB-AE2E-F388AC0719E1}"/>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07-FA1B-4DBB-AE2E-F388AC0719E1}"/>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9-FA1B-4DBB-AE2E-F388AC0719E1}"/>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0B-FA1B-4DBB-AE2E-F388AC0719E1}"/>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D-FA1B-4DBB-AE2E-F388AC0719E1}"/>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F-FA1B-4DBB-AE2E-F388AC0719E1}"/>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11-FA1B-4DBB-AE2E-F388AC0719E1}"/>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13-FA1B-4DBB-AE2E-F388AC0719E1}"/>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FA1B-4DBB-AE2E-F388AC0719E1}"/>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'Pacific Peoples'!$C$8:$C$25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Smokefree Household at Six Weeks</c:v>
                </c:pt>
                <c:pt idx="7">
                  <c:v>08 Screened for Family Violence</c:v>
                </c:pt>
                <c:pt idx="8">
                  <c:v>09 SUDI Prevention Information Provided</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'Pacific Peoples'!$D$8:$D$25</c:f>
              <c:numCache>
                <c:formatCode>0%</c:formatCode>
                <c:ptCount val="18"/>
                <c:pt idx="0">
                  <c:v>0.76190476190476186</c:v>
                </c:pt>
                <c:pt idx="1">
                  <c:v>0.8792134831460674</c:v>
                </c:pt>
                <c:pt idx="2">
                  <c:v>0.66121495327102808</c:v>
                </c:pt>
                <c:pt idx="3">
                  <c:v>0.71153846153846156</c:v>
                </c:pt>
                <c:pt idx="4">
                  <c:v>0.68921775898520088</c:v>
                </c:pt>
                <c:pt idx="5">
                  <c:v>0.45833333333333331</c:v>
                </c:pt>
                <c:pt idx="6">
                  <c:v>0.65705128205128205</c:v>
                </c:pt>
                <c:pt idx="7">
                  <c:v>0.40194174757281553</c:v>
                </c:pt>
                <c:pt idx="8">
                  <c:v>0.97763578274760388</c:v>
                </c:pt>
                <c:pt idx="9">
                  <c:v>0.54183266932270913</c:v>
                </c:pt>
                <c:pt idx="10">
                  <c:v>0.72595155709342563</c:v>
                </c:pt>
                <c:pt idx="11" formatCode="#,##0.00">
                  <c:v>4.7523992322456809</c:v>
                </c:pt>
                <c:pt idx="12">
                  <c:v>0.8039867109634552</c:v>
                </c:pt>
                <c:pt idx="13">
                  <c:v>0.72535211267605637</c:v>
                </c:pt>
                <c:pt idx="14">
                  <c:v>0.55495495495495495</c:v>
                </c:pt>
                <c:pt idx="15">
                  <c:v>0.18604651162790697</c:v>
                </c:pt>
                <c:pt idx="16">
                  <c:v>0.96160877513711152</c:v>
                </c:pt>
                <c:pt idx="17">
                  <c:v>0.4</c:v>
                </c:pt>
              </c:numCache>
            </c:numRef>
          </c:val>
          <c:extLst>
            <c:ext xmlns:c16="http://schemas.microsoft.com/office/drawing/2014/chart" uri="{C3380CC4-5D6E-409C-BE32-E72D297353CC}">
              <c16:uniqueId val="{00000014-FA1B-4DBB-AE2E-F388AC0719E1}"/>
            </c:ext>
          </c:extLst>
        </c:ser>
        <c:ser>
          <c:idx val="1"/>
          <c:order val="1"/>
          <c:tx>
            <c:strRef>
              <c:f>'Pacific Peoples'!$E$7</c:f>
              <c:strCache>
                <c:ptCount val="1"/>
                <c:pt idx="0">
                  <c:v>Non-Pacific</c:v>
                </c:pt>
              </c:strCache>
            </c:strRef>
          </c:tx>
          <c:spPr>
            <a:solidFill>
              <a:srgbClr val="00B0F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'Pacific Peoples'!$C$8:$C$25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Smokefree Household at Six Weeks</c:v>
                </c:pt>
                <c:pt idx="7">
                  <c:v>08 Screened for Family Violence</c:v>
                </c:pt>
                <c:pt idx="8">
                  <c:v>09 SUDI Prevention Information Provided</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'Pacific Peoples'!$E$8:$E$25</c:f>
              <c:numCache>
                <c:formatCode>0%</c:formatCode>
                <c:ptCount val="18"/>
                <c:pt idx="0">
                  <c:v>0.79173553719008261</c:v>
                </c:pt>
                <c:pt idx="1">
                  <c:v>0.92237442922374424</c:v>
                </c:pt>
                <c:pt idx="2">
                  <c:v>0.76433121019108285</c:v>
                </c:pt>
                <c:pt idx="3">
                  <c:v>0.8142613151152861</c:v>
                </c:pt>
                <c:pt idx="4">
                  <c:v>0.79493670886075951</c:v>
                </c:pt>
                <c:pt idx="5">
                  <c:v>0.62810755961440889</c:v>
                </c:pt>
                <c:pt idx="6">
                  <c:v>0.85812072184194155</c:v>
                </c:pt>
                <c:pt idx="7">
                  <c:v>0.48278985507246375</c:v>
                </c:pt>
                <c:pt idx="8">
                  <c:v>0.9758513931888545</c:v>
                </c:pt>
                <c:pt idx="9">
                  <c:v>0.57726597325408613</c:v>
                </c:pt>
                <c:pt idx="10">
                  <c:v>0.75827338129496402</c:v>
                </c:pt>
                <c:pt idx="11" formatCode="#,##0.00">
                  <c:v>3.9922405431619787</c:v>
                </c:pt>
                <c:pt idx="12">
                  <c:v>0.81322674418604646</c:v>
                </c:pt>
                <c:pt idx="13">
                  <c:v>0.78211586901763219</c:v>
                </c:pt>
                <c:pt idx="14">
                  <c:v>0.81217162872154114</c:v>
                </c:pt>
                <c:pt idx="15">
                  <c:v>0.10434782608695652</c:v>
                </c:pt>
                <c:pt idx="16">
                  <c:v>0.98491570541259987</c:v>
                </c:pt>
                <c:pt idx="17">
                  <c:v>0.4</c:v>
                </c:pt>
              </c:numCache>
            </c:numRef>
          </c:val>
          <c:extLst>
            <c:ext xmlns:c16="http://schemas.microsoft.com/office/drawing/2014/chart" uri="{C3380CC4-5D6E-409C-BE32-E72D297353CC}">
              <c16:uniqueId val="{00000015-FA1B-4DBB-AE2E-F388AC0719E1}"/>
            </c:ext>
          </c:extLst>
        </c:ser>
        <c:dLbls>
          <c:showLegendKey val="0"/>
          <c:showVal val="0"/>
          <c:showCatName val="0"/>
          <c:showSerName val="0"/>
          <c:showPercent val="0"/>
          <c:showBubbleSize val="0"/>
        </c:dLbls>
        <c:gapWidth val="50"/>
        <c:axId val="421110560"/>
        <c:axId val="421109384"/>
      </c:barChart>
      <c:catAx>
        <c:axId val="4211105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421109384"/>
        <c:crosses val="autoZero"/>
        <c:auto val="1"/>
        <c:lblAlgn val="ctr"/>
        <c:lblOffset val="100"/>
        <c:noMultiLvlLbl val="0"/>
      </c:catAx>
      <c:valAx>
        <c:axId val="421109384"/>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421110560"/>
        <c:crosses val="autoZero"/>
        <c:crossBetween val="between"/>
        <c:majorUnit val="0.1"/>
      </c:valAx>
      <c:spPr>
        <a:noFill/>
        <a:ln>
          <a:noFill/>
        </a:ln>
        <a:effectLst/>
      </c:spPr>
    </c:plotArea>
    <c:legend>
      <c:legendPos val="b"/>
      <c:layout>
        <c:manualLayout>
          <c:xMode val="edge"/>
          <c:yMode val="edge"/>
          <c:x val="0.80174821897262827"/>
          <c:y val="0.93751628948479337"/>
          <c:w val="0.17513688546284656"/>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Regions!$F$8</c:f>
              <c:strCache>
                <c:ptCount val="1"/>
                <c:pt idx="0">
                  <c:v>Pacific</c:v>
                </c:pt>
              </c:strCache>
            </c:strRef>
          </c:tx>
          <c:spPr>
            <a:solidFill>
              <a:schemeClr val="accent1"/>
            </a:solidFill>
            <a:ln>
              <a:noFill/>
            </a:ln>
            <a:effectLst/>
          </c:spPr>
          <c:invertIfNegative val="0"/>
          <c:dLbls>
            <c:dLbl>
              <c:idx val="0"/>
              <c:tx>
                <c:rich>
                  <a:bodyPr/>
                  <a:lstStyle/>
                  <a:p>
                    <a:fld id="{CCDF35C1-305E-402E-859F-258066ED123B}"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51E-4AB2-97FD-7BB7EDBFC4EB}"/>
                </c:ext>
              </c:extLst>
            </c:dLbl>
            <c:dLbl>
              <c:idx val="1"/>
              <c:tx>
                <c:rich>
                  <a:bodyPr/>
                  <a:lstStyle/>
                  <a:p>
                    <a:fld id="{70E82375-EBF8-4C9D-A624-43EC2376F08A}"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51E-4AB2-97FD-7BB7EDBFC4EB}"/>
                </c:ext>
              </c:extLst>
            </c:dLbl>
            <c:dLbl>
              <c:idx val="2"/>
              <c:tx>
                <c:rich>
                  <a:bodyPr/>
                  <a:lstStyle/>
                  <a:p>
                    <a:fld id="{89F48AB2-8C7F-44E1-9E05-F475A64467ED}"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51E-4AB2-97FD-7BB7EDBFC4EB}"/>
                </c:ext>
              </c:extLst>
            </c:dLbl>
            <c:dLbl>
              <c:idx val="3"/>
              <c:tx>
                <c:rich>
                  <a:bodyPr/>
                  <a:lstStyle/>
                  <a:p>
                    <a:fld id="{F41AB067-84DB-42F4-92BF-45E6069ECC5B}"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51E-4AB2-97FD-7BB7EDBFC4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Southern</c:v>
                </c:pt>
              </c:strCache>
            </c:strRef>
          </c:cat>
          <c:val>
            <c:numRef>
              <c:f>Regions!$F$10:$F$13</c:f>
              <c:numCache>
                <c:formatCode>0%</c:formatCode>
                <c:ptCount val="4"/>
                <c:pt idx="0">
                  <c:v>0.71493728620296471</c:v>
                </c:pt>
                <c:pt idx="1">
                  <c:v>0.58585858585858586</c:v>
                </c:pt>
                <c:pt idx="2">
                  <c:v>0.7142857142857143</c:v>
                </c:pt>
                <c:pt idx="3">
                  <c:v>0.75132275132275128</c:v>
                </c:pt>
              </c:numCache>
            </c:numRef>
          </c:val>
          <c:extLst>
            <c:ext xmlns:c15="http://schemas.microsoft.com/office/drawing/2012/chart" uri="{02D57815-91ED-43cb-92C2-25804820EDAC}">
              <c15:datalabelsRange>
                <c15:f>Regions!$J$10:$J$13</c15:f>
                <c15:dlblRangeCache>
                  <c:ptCount val="4"/>
                  <c:pt idx="0">
                    <c:v>71%</c:v>
                  </c:pt>
                  <c:pt idx="1">
                    <c:v>59%</c:v>
                  </c:pt>
                  <c:pt idx="2">
                    <c:v>71%</c:v>
                  </c:pt>
                  <c:pt idx="3">
                    <c:v>75%</c:v>
                  </c:pt>
                </c15:dlblRangeCache>
              </c15:datalabelsRange>
            </c:ext>
            <c:ext xmlns:c16="http://schemas.microsoft.com/office/drawing/2014/chart" uri="{C3380CC4-5D6E-409C-BE32-E72D297353CC}">
              <c16:uniqueId val="{00000004-A51E-4AB2-97FD-7BB7EDBFC4EB}"/>
            </c:ext>
          </c:extLst>
        </c:ser>
        <c:dLbls>
          <c:showLegendKey val="0"/>
          <c:showVal val="0"/>
          <c:showCatName val="0"/>
          <c:showSerName val="0"/>
          <c:showPercent val="0"/>
          <c:showBubbleSize val="0"/>
        </c:dLbls>
        <c:gapWidth val="50"/>
        <c:axId val="421107032"/>
        <c:axId val="421105856"/>
      </c:barChart>
      <c:lineChart>
        <c:grouping val="standard"/>
        <c:varyColors val="0"/>
        <c:ser>
          <c:idx val="1"/>
          <c:order val="1"/>
          <c:tx>
            <c:v>National</c:v>
          </c:tx>
          <c:spPr>
            <a:ln w="28575" cap="rnd">
              <a:solidFill>
                <a:schemeClr val="accent2"/>
              </a:solidFill>
              <a:round/>
            </a:ln>
            <a:effectLst/>
          </c:spPr>
          <c:marker>
            <c:symbol val="none"/>
          </c:marker>
          <c:val>
            <c:numRef>
              <c:f>Regions!$F$15:$F$18</c:f>
              <c:numCache>
                <c:formatCode>0%</c:formatCode>
                <c:ptCount val="4"/>
                <c:pt idx="0">
                  <c:v>0.70626792298238428</c:v>
                </c:pt>
                <c:pt idx="1">
                  <c:v>0.70626792298238428</c:v>
                </c:pt>
                <c:pt idx="2">
                  <c:v>0.70626792298238428</c:v>
                </c:pt>
                <c:pt idx="3">
                  <c:v>0.70626792298238428</c:v>
                </c:pt>
              </c:numCache>
            </c:numRef>
          </c:val>
          <c:smooth val="0"/>
          <c:extLst>
            <c:ext xmlns:c16="http://schemas.microsoft.com/office/drawing/2014/chart" uri="{C3380CC4-5D6E-409C-BE32-E72D297353CC}">
              <c16:uniqueId val="{00000005-A51E-4AB2-97FD-7BB7EDBFC4EB}"/>
            </c:ext>
          </c:extLst>
        </c:ser>
        <c:dLbls>
          <c:showLegendKey val="0"/>
          <c:showVal val="0"/>
          <c:showCatName val="0"/>
          <c:showSerName val="0"/>
          <c:showPercent val="0"/>
          <c:showBubbleSize val="0"/>
        </c:dLbls>
        <c:marker val="1"/>
        <c:smooth val="0"/>
        <c:axId val="421107032"/>
        <c:axId val="421105856"/>
      </c:lineChart>
      <c:catAx>
        <c:axId val="421107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421105856"/>
        <c:crosses val="autoZero"/>
        <c:auto val="1"/>
        <c:lblAlgn val="ctr"/>
        <c:lblOffset val="100"/>
        <c:noMultiLvlLbl val="0"/>
      </c:catAx>
      <c:valAx>
        <c:axId val="421105856"/>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21107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Regions!$G$8</c:f>
              <c:strCache>
                <c:ptCount val="1"/>
                <c:pt idx="0">
                  <c:v>Dep 5</c:v>
                </c:pt>
              </c:strCache>
            </c:strRef>
          </c:tx>
          <c:spPr>
            <a:solidFill>
              <a:schemeClr val="accent1"/>
            </a:solidFill>
            <a:ln>
              <a:noFill/>
            </a:ln>
            <a:effectLst/>
          </c:spPr>
          <c:invertIfNegative val="0"/>
          <c:dLbls>
            <c:dLbl>
              <c:idx val="0"/>
              <c:tx>
                <c:rich>
                  <a:bodyPr/>
                  <a:lstStyle/>
                  <a:p>
                    <a:fld id="{B0A63C0C-C9E6-4A4C-9BE1-12AF478D4A99}"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4FC-4941-A2ED-B09BFEE7FA4E}"/>
                </c:ext>
              </c:extLst>
            </c:dLbl>
            <c:dLbl>
              <c:idx val="1"/>
              <c:tx>
                <c:rich>
                  <a:bodyPr/>
                  <a:lstStyle/>
                  <a:p>
                    <a:fld id="{35025869-29CA-4802-8A61-FC08E70AFEFA}"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4FC-4941-A2ED-B09BFEE7FA4E}"/>
                </c:ext>
              </c:extLst>
            </c:dLbl>
            <c:dLbl>
              <c:idx val="2"/>
              <c:tx>
                <c:rich>
                  <a:bodyPr/>
                  <a:lstStyle/>
                  <a:p>
                    <a:fld id="{82B1AD8A-4925-463C-A89E-ED083528DBFC}"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4FC-4941-A2ED-B09BFEE7FA4E}"/>
                </c:ext>
              </c:extLst>
            </c:dLbl>
            <c:dLbl>
              <c:idx val="3"/>
              <c:tx>
                <c:rich>
                  <a:bodyPr/>
                  <a:lstStyle/>
                  <a:p>
                    <a:fld id="{13F439B4-B498-4879-A270-0AE9A124254F}"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4FC-4941-A2ED-B09BFEE7FA4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Southern</c:v>
                </c:pt>
              </c:strCache>
            </c:strRef>
          </c:cat>
          <c:val>
            <c:numRef>
              <c:f>Regions!$G$10:$G$13</c:f>
              <c:numCache>
                <c:formatCode>0%</c:formatCode>
                <c:ptCount val="4"/>
                <c:pt idx="0">
                  <c:v>0.75170701427684672</c:v>
                </c:pt>
                <c:pt idx="1">
                  <c:v>0.67000626174076394</c:v>
                </c:pt>
                <c:pt idx="2">
                  <c:v>0.79335494327390599</c:v>
                </c:pt>
                <c:pt idx="3">
                  <c:v>0.81981981981981977</c:v>
                </c:pt>
              </c:numCache>
            </c:numRef>
          </c:val>
          <c:extLst>
            <c:ext xmlns:c15="http://schemas.microsoft.com/office/drawing/2012/chart" uri="{02D57815-91ED-43cb-92C2-25804820EDAC}">
              <c15:datalabelsRange>
                <c15:f>Regions!$K$10:$K$13</c15:f>
                <c15:dlblRangeCache>
                  <c:ptCount val="4"/>
                  <c:pt idx="0">
                    <c:v>75%</c:v>
                  </c:pt>
                  <c:pt idx="1">
                    <c:v>67%</c:v>
                  </c:pt>
                  <c:pt idx="2">
                    <c:v>79%</c:v>
                  </c:pt>
                  <c:pt idx="3">
                    <c:v>82%</c:v>
                  </c:pt>
                </c15:dlblRangeCache>
              </c15:datalabelsRange>
            </c:ext>
            <c:ext xmlns:c16="http://schemas.microsoft.com/office/drawing/2014/chart" uri="{C3380CC4-5D6E-409C-BE32-E72D297353CC}">
              <c16:uniqueId val="{00000004-54FC-4941-A2ED-B09BFEE7FA4E}"/>
            </c:ext>
          </c:extLst>
        </c:ser>
        <c:dLbls>
          <c:showLegendKey val="0"/>
          <c:showVal val="0"/>
          <c:showCatName val="0"/>
          <c:showSerName val="0"/>
          <c:showPercent val="0"/>
          <c:showBubbleSize val="0"/>
        </c:dLbls>
        <c:gapWidth val="50"/>
        <c:axId val="421106248"/>
        <c:axId val="421105072"/>
      </c:barChart>
      <c:lineChart>
        <c:grouping val="standard"/>
        <c:varyColors val="0"/>
        <c:ser>
          <c:idx val="1"/>
          <c:order val="1"/>
          <c:tx>
            <c:v>National</c:v>
          </c:tx>
          <c:spPr>
            <a:ln w="28575" cap="rnd">
              <a:solidFill>
                <a:schemeClr val="accent2"/>
              </a:solidFill>
              <a:round/>
            </a:ln>
            <a:effectLst/>
          </c:spPr>
          <c:marker>
            <c:symbol val="none"/>
          </c:marker>
          <c:val>
            <c:numRef>
              <c:f>Regions!$G$15:$G$18</c:f>
              <c:numCache>
                <c:formatCode>0%</c:formatCode>
                <c:ptCount val="4"/>
                <c:pt idx="0">
                  <c:v>0.74287503914813657</c:v>
                </c:pt>
                <c:pt idx="1">
                  <c:v>0.74287503914813657</c:v>
                </c:pt>
                <c:pt idx="2">
                  <c:v>0.74287503914813657</c:v>
                </c:pt>
                <c:pt idx="3">
                  <c:v>0.74287503914813657</c:v>
                </c:pt>
              </c:numCache>
            </c:numRef>
          </c:val>
          <c:smooth val="0"/>
          <c:extLst>
            <c:ext xmlns:c16="http://schemas.microsoft.com/office/drawing/2014/chart" uri="{C3380CC4-5D6E-409C-BE32-E72D297353CC}">
              <c16:uniqueId val="{00000005-54FC-4941-A2ED-B09BFEE7FA4E}"/>
            </c:ext>
          </c:extLst>
        </c:ser>
        <c:dLbls>
          <c:showLegendKey val="0"/>
          <c:showVal val="0"/>
          <c:showCatName val="0"/>
          <c:showSerName val="0"/>
          <c:showPercent val="0"/>
          <c:showBubbleSize val="0"/>
        </c:dLbls>
        <c:marker val="1"/>
        <c:smooth val="0"/>
        <c:axId val="421106248"/>
        <c:axId val="421105072"/>
      </c:lineChart>
      <c:catAx>
        <c:axId val="421106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421105072"/>
        <c:crosses val="autoZero"/>
        <c:auto val="1"/>
        <c:lblAlgn val="ctr"/>
        <c:lblOffset val="100"/>
        <c:noMultiLvlLbl val="0"/>
      </c:catAx>
      <c:valAx>
        <c:axId val="421105072"/>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21106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Regions!$D$8</c:f>
              <c:strCache>
                <c:ptCount val="1"/>
                <c:pt idx="0">
                  <c:v>Total</c:v>
                </c:pt>
              </c:strCache>
            </c:strRef>
          </c:tx>
          <c:spPr>
            <a:solidFill>
              <a:schemeClr val="accent1"/>
            </a:solidFill>
            <a:ln>
              <a:noFill/>
            </a:ln>
            <a:effectLst/>
          </c:spPr>
          <c:invertIfNegative val="0"/>
          <c:dLbls>
            <c:dLbl>
              <c:idx val="0"/>
              <c:tx>
                <c:rich>
                  <a:bodyPr/>
                  <a:lstStyle/>
                  <a:p>
                    <a:fld id="{52508557-9535-40D6-B72B-7CD204A2F9E7}"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28E8-42E9-92F3-84F20F15A4BA}"/>
                </c:ext>
              </c:extLst>
            </c:dLbl>
            <c:dLbl>
              <c:idx val="1"/>
              <c:tx>
                <c:rich>
                  <a:bodyPr/>
                  <a:lstStyle/>
                  <a:p>
                    <a:fld id="{23C50905-DF0E-42D3-A426-271D017AF4EB}"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28E8-42E9-92F3-84F20F15A4BA}"/>
                </c:ext>
              </c:extLst>
            </c:dLbl>
            <c:dLbl>
              <c:idx val="2"/>
              <c:tx>
                <c:rich>
                  <a:bodyPr/>
                  <a:lstStyle/>
                  <a:p>
                    <a:fld id="{1C790C9E-410D-4357-B12E-6924CD31EECB}"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28E8-42E9-92F3-84F20F15A4BA}"/>
                </c:ext>
              </c:extLst>
            </c:dLbl>
            <c:dLbl>
              <c:idx val="3"/>
              <c:tx>
                <c:rich>
                  <a:bodyPr/>
                  <a:lstStyle/>
                  <a:p>
                    <a:fld id="{F83F1C8F-67CD-4750-9F82-3C5ACFE7F70B}"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8E8-42E9-92F3-84F20F15A4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Southern</c:v>
                </c:pt>
              </c:strCache>
            </c:strRef>
          </c:cat>
          <c:val>
            <c:numRef>
              <c:f>Regions!$D$10:$D$13</c:f>
              <c:numCache>
                <c:formatCode>0%</c:formatCode>
                <c:ptCount val="4"/>
                <c:pt idx="0">
                  <c:v>0.75293628520943767</c:v>
                </c:pt>
                <c:pt idx="1">
                  <c:v>0.68058714078974569</c:v>
                </c:pt>
                <c:pt idx="2">
                  <c:v>0.76121463077984819</c:v>
                </c:pt>
                <c:pt idx="3">
                  <c:v>0.83467741935483875</c:v>
                </c:pt>
              </c:numCache>
            </c:numRef>
          </c:val>
          <c:extLst>
            <c:ext xmlns:c15="http://schemas.microsoft.com/office/drawing/2012/chart" uri="{02D57815-91ED-43cb-92C2-25804820EDAC}">
              <c15:datalabelsRange>
                <c15:f>Regions!$H$10:$H$13</c15:f>
                <c15:dlblRangeCache>
                  <c:ptCount val="4"/>
                  <c:pt idx="0">
                    <c:v>75%</c:v>
                  </c:pt>
                  <c:pt idx="1">
                    <c:v>68%</c:v>
                  </c:pt>
                  <c:pt idx="2">
                    <c:v>76%</c:v>
                  </c:pt>
                  <c:pt idx="3">
                    <c:v>83%</c:v>
                  </c:pt>
                </c15:dlblRangeCache>
              </c15:datalabelsRange>
            </c:ext>
            <c:ext xmlns:c16="http://schemas.microsoft.com/office/drawing/2014/chart" uri="{C3380CC4-5D6E-409C-BE32-E72D297353CC}">
              <c16:uniqueId val="{00000004-28E8-42E9-92F3-84F20F15A4BA}"/>
            </c:ext>
          </c:extLst>
        </c:ser>
        <c:dLbls>
          <c:showLegendKey val="0"/>
          <c:showVal val="0"/>
          <c:showCatName val="0"/>
          <c:showSerName val="0"/>
          <c:showPercent val="0"/>
          <c:showBubbleSize val="0"/>
        </c:dLbls>
        <c:gapWidth val="50"/>
        <c:axId val="421108600"/>
        <c:axId val="421108992"/>
      </c:barChart>
      <c:lineChart>
        <c:grouping val="standard"/>
        <c:varyColors val="0"/>
        <c:ser>
          <c:idx val="1"/>
          <c:order val="1"/>
          <c:tx>
            <c:v>National</c:v>
          </c:tx>
          <c:spPr>
            <a:ln w="28575" cap="rnd">
              <a:solidFill>
                <a:schemeClr val="accent2"/>
              </a:solidFill>
              <a:round/>
            </a:ln>
            <a:effectLst/>
          </c:spPr>
          <c:marker>
            <c:symbol val="none"/>
          </c:marker>
          <c:val>
            <c:numRef>
              <c:f>Regions!$D$15:$D$18</c:f>
              <c:numCache>
                <c:formatCode>0%</c:formatCode>
                <c:ptCount val="4"/>
                <c:pt idx="0">
                  <c:v>0.75497624245537431</c:v>
                </c:pt>
                <c:pt idx="1">
                  <c:v>0.75497624245537431</c:v>
                </c:pt>
                <c:pt idx="2">
                  <c:v>0.75497624245537431</c:v>
                </c:pt>
                <c:pt idx="3">
                  <c:v>0.75497624245537431</c:v>
                </c:pt>
              </c:numCache>
            </c:numRef>
          </c:val>
          <c:smooth val="0"/>
          <c:extLst>
            <c:ext xmlns:c16="http://schemas.microsoft.com/office/drawing/2014/chart" uri="{C3380CC4-5D6E-409C-BE32-E72D297353CC}">
              <c16:uniqueId val="{00000005-28E8-42E9-92F3-84F20F15A4BA}"/>
            </c:ext>
          </c:extLst>
        </c:ser>
        <c:dLbls>
          <c:showLegendKey val="0"/>
          <c:showVal val="0"/>
          <c:showCatName val="0"/>
          <c:showSerName val="0"/>
          <c:showPercent val="0"/>
          <c:showBubbleSize val="0"/>
        </c:dLbls>
        <c:marker val="1"/>
        <c:smooth val="0"/>
        <c:axId val="421108600"/>
        <c:axId val="421108992"/>
      </c:lineChart>
      <c:catAx>
        <c:axId val="421108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421108992"/>
        <c:crosses val="autoZero"/>
        <c:auto val="1"/>
        <c:lblAlgn val="ctr"/>
        <c:lblOffset val="100"/>
        <c:noMultiLvlLbl val="0"/>
      </c:catAx>
      <c:valAx>
        <c:axId val="421108992"/>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21108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Regions!$E$8</c:f>
              <c:strCache>
                <c:ptCount val="1"/>
                <c:pt idx="0">
                  <c:v>Māori</c:v>
                </c:pt>
              </c:strCache>
            </c:strRef>
          </c:tx>
          <c:spPr>
            <a:solidFill>
              <a:schemeClr val="accent1"/>
            </a:solidFill>
            <a:ln>
              <a:noFill/>
            </a:ln>
            <a:effectLst/>
          </c:spPr>
          <c:invertIfNegative val="0"/>
          <c:dLbls>
            <c:dLbl>
              <c:idx val="0"/>
              <c:tx>
                <c:rich>
                  <a:bodyPr/>
                  <a:lstStyle/>
                  <a:p>
                    <a:fld id="{2EAF97DF-1305-436A-9AE1-3BA72E022618}"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A09-4F12-8691-DDDA4B60E792}"/>
                </c:ext>
              </c:extLst>
            </c:dLbl>
            <c:dLbl>
              <c:idx val="1"/>
              <c:tx>
                <c:rich>
                  <a:bodyPr/>
                  <a:lstStyle/>
                  <a:p>
                    <a:fld id="{33F20DF6-6771-4777-A47F-85EC452E4AD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A09-4F12-8691-DDDA4B60E792}"/>
                </c:ext>
              </c:extLst>
            </c:dLbl>
            <c:dLbl>
              <c:idx val="2"/>
              <c:tx>
                <c:rich>
                  <a:bodyPr/>
                  <a:lstStyle/>
                  <a:p>
                    <a:fld id="{8311FB6D-CD71-453B-926B-7232EA577BB5}"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A09-4F12-8691-DDDA4B60E792}"/>
                </c:ext>
              </c:extLst>
            </c:dLbl>
            <c:dLbl>
              <c:idx val="3"/>
              <c:tx>
                <c:rich>
                  <a:bodyPr/>
                  <a:lstStyle/>
                  <a:p>
                    <a:fld id="{1B8F114C-14D5-4272-B121-B6283EC1D7E0}"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A09-4F12-8691-DDDA4B60E79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Southern</c:v>
                </c:pt>
              </c:strCache>
            </c:strRef>
          </c:cat>
          <c:val>
            <c:numRef>
              <c:f>Regions!$E$10:$E$13</c:f>
              <c:numCache>
                <c:formatCode>0%</c:formatCode>
                <c:ptCount val="4"/>
                <c:pt idx="0">
                  <c:v>0.7201986754966887</c:v>
                </c:pt>
                <c:pt idx="1">
                  <c:v>0.66842382709541381</c:v>
                </c:pt>
                <c:pt idx="2">
                  <c:v>0.76886035313001611</c:v>
                </c:pt>
                <c:pt idx="3">
                  <c:v>0.78482972136222906</c:v>
                </c:pt>
              </c:numCache>
            </c:numRef>
          </c:val>
          <c:extLst>
            <c:ext xmlns:c15="http://schemas.microsoft.com/office/drawing/2012/chart" uri="{02D57815-91ED-43cb-92C2-25804820EDAC}">
              <c15:datalabelsRange>
                <c15:f>Regions!$I$10:$I$13</c15:f>
                <c15:dlblRangeCache>
                  <c:ptCount val="4"/>
                  <c:pt idx="0">
                    <c:v>72%</c:v>
                  </c:pt>
                  <c:pt idx="1">
                    <c:v>67%</c:v>
                  </c:pt>
                  <c:pt idx="2">
                    <c:v>77%</c:v>
                  </c:pt>
                  <c:pt idx="3">
                    <c:v>78%</c:v>
                  </c:pt>
                </c15:dlblRangeCache>
              </c15:datalabelsRange>
            </c:ext>
            <c:ext xmlns:c16="http://schemas.microsoft.com/office/drawing/2014/chart" uri="{C3380CC4-5D6E-409C-BE32-E72D297353CC}">
              <c16:uniqueId val="{00000004-EA09-4F12-8691-DDDA4B60E792}"/>
            </c:ext>
          </c:extLst>
        </c:ser>
        <c:dLbls>
          <c:showLegendKey val="0"/>
          <c:showVal val="0"/>
          <c:showCatName val="0"/>
          <c:showSerName val="0"/>
          <c:showPercent val="0"/>
          <c:showBubbleSize val="0"/>
        </c:dLbls>
        <c:gapWidth val="50"/>
        <c:axId val="421111344"/>
        <c:axId val="421111736"/>
      </c:barChart>
      <c:lineChart>
        <c:grouping val="standard"/>
        <c:varyColors val="0"/>
        <c:ser>
          <c:idx val="1"/>
          <c:order val="1"/>
          <c:tx>
            <c:v>National</c:v>
          </c:tx>
          <c:spPr>
            <a:ln w="28575" cap="rnd">
              <a:solidFill>
                <a:schemeClr val="accent2"/>
              </a:solidFill>
              <a:round/>
            </a:ln>
            <a:effectLst/>
          </c:spPr>
          <c:marker>
            <c:symbol val="none"/>
          </c:marker>
          <c:val>
            <c:numRef>
              <c:f>Regions!$E$15:$E$18</c:f>
              <c:numCache>
                <c:formatCode>0%</c:formatCode>
                <c:ptCount val="4"/>
                <c:pt idx="0">
                  <c:v>0.72155264090747961</c:v>
                </c:pt>
                <c:pt idx="1">
                  <c:v>0.72155264090747961</c:v>
                </c:pt>
                <c:pt idx="2">
                  <c:v>0.72155264090747961</c:v>
                </c:pt>
                <c:pt idx="3">
                  <c:v>0.72155264090747961</c:v>
                </c:pt>
              </c:numCache>
            </c:numRef>
          </c:val>
          <c:smooth val="0"/>
          <c:extLst>
            <c:ext xmlns:c16="http://schemas.microsoft.com/office/drawing/2014/chart" uri="{C3380CC4-5D6E-409C-BE32-E72D297353CC}">
              <c16:uniqueId val="{00000005-EA09-4F12-8691-DDDA4B60E792}"/>
            </c:ext>
          </c:extLst>
        </c:ser>
        <c:dLbls>
          <c:showLegendKey val="0"/>
          <c:showVal val="0"/>
          <c:showCatName val="0"/>
          <c:showSerName val="0"/>
          <c:showPercent val="0"/>
          <c:showBubbleSize val="0"/>
        </c:dLbls>
        <c:marker val="1"/>
        <c:smooth val="0"/>
        <c:axId val="421111344"/>
        <c:axId val="421111736"/>
      </c:lineChart>
      <c:catAx>
        <c:axId val="421111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421111736"/>
        <c:crosses val="autoZero"/>
        <c:auto val="1"/>
        <c:lblAlgn val="ctr"/>
        <c:lblOffset val="100"/>
        <c:noMultiLvlLbl val="0"/>
      </c:catAx>
      <c:valAx>
        <c:axId val="421111736"/>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21111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83820</xdr:colOff>
      <xdr:row>5</xdr:row>
      <xdr:rowOff>45720</xdr:rowOff>
    </xdr:from>
    <xdr:to>
      <xdr:col>13</xdr:col>
      <xdr:colOff>53340</xdr:colOff>
      <xdr:row>35</xdr:row>
      <xdr:rowOff>60960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30</xdr:row>
      <xdr:rowOff>0</xdr:rowOff>
    </xdr:from>
    <xdr:to>
      <xdr:col>21</xdr:col>
      <xdr:colOff>571500</xdr:colOff>
      <xdr:row>34</xdr:row>
      <xdr:rowOff>91440</xdr:rowOff>
    </xdr:to>
    <xdr:sp macro="" textlink="Definitions!G25">
      <xdr:nvSpPr>
        <xdr:cNvPr id="10" name="TextBox 9">
          <a:extLst>
            <a:ext uri="{FF2B5EF4-FFF2-40B4-BE49-F238E27FC236}">
              <a16:creationId xmlns:a16="http://schemas.microsoft.com/office/drawing/2014/main" id="{00000000-0008-0000-0400-00000A000000}"/>
            </a:ext>
          </a:extLst>
        </xdr:cNvPr>
        <xdr:cNvSpPr txBox="1"/>
      </xdr:nvSpPr>
      <xdr:spPr>
        <a:xfrm>
          <a:off x="7741920" y="435102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E1FA6C64-F86E-439A-8D4A-C1B212A6097B}" type="TxLink">
            <a:rPr lang="en-US" sz="900" b="0" i="0" u="none" strike="noStrike">
              <a:solidFill>
                <a:srgbClr val="000000"/>
              </a:solidFill>
              <a:latin typeface="Cambria"/>
            </a:rPr>
            <a:pPr/>
            <a:t>Numbers provided here are provisional due to data quality issues. Any reported numbers here are subject to further refinement in future updates.</a:t>
          </a:fld>
          <a:endParaRPr lang="en-NZ" sz="1100"/>
        </a:p>
      </xdr:txBody>
    </xdr:sp>
    <xdr:clientData/>
  </xdr:twoCellAnchor>
  <xdr:twoCellAnchor>
    <xdr:from>
      <xdr:col>15</xdr:col>
      <xdr:colOff>0</xdr:colOff>
      <xdr:row>23</xdr:row>
      <xdr:rowOff>0</xdr:rowOff>
    </xdr:from>
    <xdr:to>
      <xdr:col>21</xdr:col>
      <xdr:colOff>571500</xdr:colOff>
      <xdr:row>27</xdr:row>
      <xdr:rowOff>91440</xdr:rowOff>
    </xdr:to>
    <xdr:sp macro="" textlink="Definitions!F25">
      <xdr:nvSpPr>
        <xdr:cNvPr id="11" name="TextBox 10">
          <a:extLst>
            <a:ext uri="{FF2B5EF4-FFF2-40B4-BE49-F238E27FC236}">
              <a16:creationId xmlns:a16="http://schemas.microsoft.com/office/drawing/2014/main" id="{00000000-0008-0000-0400-00000B000000}"/>
            </a:ext>
          </a:extLst>
        </xdr:cNvPr>
        <xdr:cNvSpPr txBox="1"/>
      </xdr:nvSpPr>
      <xdr:spPr>
        <a:xfrm>
          <a:off x="7741920" y="333756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D67689BA-8F59-4304-8CBC-D58CE66782EB}" type="TxLink">
            <a:rPr lang="en-US" sz="900" b="0" i="0" u="none" strike="noStrike">
              <a:solidFill>
                <a:srgbClr val="000000"/>
              </a:solidFill>
              <a:latin typeface="Cambria"/>
            </a:rPr>
            <a:pPr/>
            <a:t>Number of children born between July and December 2014 who have received WCTO referrals in the system.</a:t>
          </a:fld>
          <a:endParaRPr lang="en-NZ" sz="1100"/>
        </a:p>
      </xdr:txBody>
    </xdr:sp>
    <xdr:clientData/>
  </xdr:twoCellAnchor>
  <xdr:twoCellAnchor>
    <xdr:from>
      <xdr:col>15</xdr:col>
      <xdr:colOff>0</xdr:colOff>
      <xdr:row>16</xdr:row>
      <xdr:rowOff>0</xdr:rowOff>
    </xdr:from>
    <xdr:to>
      <xdr:col>21</xdr:col>
      <xdr:colOff>571500</xdr:colOff>
      <xdr:row>20</xdr:row>
      <xdr:rowOff>91440</xdr:rowOff>
    </xdr:to>
    <xdr:sp macro="" textlink="Definitions!E25">
      <xdr:nvSpPr>
        <xdr:cNvPr id="12" name="TextBox 11">
          <a:extLst>
            <a:ext uri="{FF2B5EF4-FFF2-40B4-BE49-F238E27FC236}">
              <a16:creationId xmlns:a16="http://schemas.microsoft.com/office/drawing/2014/main" id="{00000000-0008-0000-0400-00000C000000}"/>
            </a:ext>
          </a:extLst>
        </xdr:cNvPr>
        <xdr:cNvSpPr txBox="1"/>
      </xdr:nvSpPr>
      <xdr:spPr>
        <a:xfrm>
          <a:off x="7741920" y="232410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BBB7AA4-31EC-46AD-858D-F34A989D82D0}" type="TxLink">
            <a:rPr lang="en-US" sz="900" b="0" i="0" u="none" strike="noStrike">
              <a:solidFill>
                <a:srgbClr val="000000"/>
              </a:solidFill>
              <a:latin typeface="Cambria"/>
            </a:rPr>
            <a:pPr/>
            <a:t>Number of children born between July and December 2014 who have received WCTO referrals by the time they are 28 days old.</a:t>
          </a:fld>
          <a:endParaRPr lang="en-NZ" sz="1100"/>
        </a:p>
      </xdr:txBody>
    </xdr:sp>
    <xdr:clientData/>
  </xdr:twoCellAnchor>
  <xdr:twoCellAnchor>
    <xdr:from>
      <xdr:col>15</xdr:col>
      <xdr:colOff>0</xdr:colOff>
      <xdr:row>9</xdr:row>
      <xdr:rowOff>0</xdr:rowOff>
    </xdr:from>
    <xdr:to>
      <xdr:col>21</xdr:col>
      <xdr:colOff>571500</xdr:colOff>
      <xdr:row>13</xdr:row>
      <xdr:rowOff>91440</xdr:rowOff>
    </xdr:to>
    <xdr:sp macro="" textlink="Definitions!H25">
      <xdr:nvSpPr>
        <xdr:cNvPr id="13" name="TextBox 12">
          <a:extLst>
            <a:ext uri="{FF2B5EF4-FFF2-40B4-BE49-F238E27FC236}">
              <a16:creationId xmlns:a16="http://schemas.microsoft.com/office/drawing/2014/main" id="{00000000-0008-0000-0400-00000D000000}"/>
            </a:ext>
          </a:extLst>
        </xdr:cNvPr>
        <xdr:cNvSpPr txBox="1"/>
      </xdr:nvSpPr>
      <xdr:spPr>
        <a:xfrm>
          <a:off x="7741920" y="131064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42C290BE-B6C8-48CE-BC11-2EE17E864726}" type="TxLink">
            <a:rPr lang="en-US" sz="900" b="0" i="0" u="none" strike="noStrike">
              <a:solidFill>
                <a:srgbClr val="000000"/>
              </a:solidFill>
              <a:latin typeface="Cambria"/>
            </a:rPr>
            <a:pPr/>
            <a:t>Based on WCTO data collated for the July and December 2014 period.</a:t>
          </a:fld>
          <a:endParaRPr lang="en-NZ" sz="1100"/>
        </a:p>
      </xdr:txBody>
    </xdr:sp>
    <xdr:clientData/>
  </xdr:twoCellAnchor>
  <xdr:twoCellAnchor>
    <xdr:from>
      <xdr:col>15</xdr:col>
      <xdr:colOff>0</xdr:colOff>
      <xdr:row>2</xdr:row>
      <xdr:rowOff>0</xdr:rowOff>
    </xdr:from>
    <xdr:to>
      <xdr:col>21</xdr:col>
      <xdr:colOff>571500</xdr:colOff>
      <xdr:row>6</xdr:row>
      <xdr:rowOff>91440</xdr:rowOff>
    </xdr:to>
    <xdr:sp macro="" textlink="Definitions!D25">
      <xdr:nvSpPr>
        <xdr:cNvPr id="14" name="TextBox 13">
          <a:extLst>
            <a:ext uri="{FF2B5EF4-FFF2-40B4-BE49-F238E27FC236}">
              <a16:creationId xmlns:a16="http://schemas.microsoft.com/office/drawing/2014/main" id="{00000000-0008-0000-0400-00000E000000}"/>
            </a:ext>
          </a:extLst>
        </xdr:cNvPr>
        <xdr:cNvSpPr txBox="1"/>
      </xdr:nvSpPr>
      <xdr:spPr>
        <a:xfrm>
          <a:off x="7741920" y="29718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6191914B-39B6-4B9B-9EBE-394013E99E18}" type="TxLink">
            <a:rPr lang="en-US" sz="900" b="0" i="0" u="none" strike="noStrike">
              <a:solidFill>
                <a:srgbClr val="000000"/>
              </a:solidFill>
              <a:latin typeface="Cambria"/>
            </a:rPr>
            <a:pPr/>
            <a:t>This indicator looks at the percentage of newborns who have received referrals to a WCTO provider by the time they are 28 days old.</a:t>
          </a:fld>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83820</xdr:colOff>
      <xdr:row>5</xdr:row>
      <xdr:rowOff>22860</xdr:rowOff>
    </xdr:from>
    <xdr:to>
      <xdr:col>13</xdr:col>
      <xdr:colOff>53340</xdr:colOff>
      <xdr:row>35</xdr:row>
      <xdr:rowOff>38100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99060</xdr:colOff>
      <xdr:row>5</xdr:row>
      <xdr:rowOff>38100</xdr:rowOff>
    </xdr:from>
    <xdr:to>
      <xdr:col>13</xdr:col>
      <xdr:colOff>68580</xdr:colOff>
      <xdr:row>35</xdr:row>
      <xdr:rowOff>53340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99060</xdr:colOff>
      <xdr:row>5</xdr:row>
      <xdr:rowOff>38100</xdr:rowOff>
    </xdr:from>
    <xdr:to>
      <xdr:col>13</xdr:col>
      <xdr:colOff>68580</xdr:colOff>
      <xdr:row>35</xdr:row>
      <xdr:rowOff>53340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22</xdr:row>
      <xdr:rowOff>0</xdr:rowOff>
    </xdr:from>
    <xdr:to>
      <xdr:col>6</xdr:col>
      <xdr:colOff>480060</xdr:colOff>
      <xdr:row>34</xdr:row>
      <xdr:rowOff>68580</xdr:rowOff>
    </xdr:to>
    <xdr:graphicFrame macro="">
      <xdr:nvGraphicFramePr>
        <xdr:cNvPr id="22" name="Chart 21">
          <a:extLst>
            <a:ext uri="{FF2B5EF4-FFF2-40B4-BE49-F238E27FC236}">
              <a16:creationId xmlns:a16="http://schemas.microsoft.com/office/drawing/2014/main" id="{00000000-0008-0000-08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22</xdr:row>
      <xdr:rowOff>0</xdr:rowOff>
    </xdr:from>
    <xdr:to>
      <xdr:col>12</xdr:col>
      <xdr:colOff>297180</xdr:colOff>
      <xdr:row>34</xdr:row>
      <xdr:rowOff>68580</xdr:rowOff>
    </xdr:to>
    <xdr:graphicFrame macro="">
      <xdr:nvGraphicFramePr>
        <xdr:cNvPr id="23" name="Chart 22">
          <a:extLst>
            <a:ext uri="{FF2B5EF4-FFF2-40B4-BE49-F238E27FC236}">
              <a16:creationId xmlns:a16="http://schemas.microsoft.com/office/drawing/2014/main" id="{00000000-0008-0000-08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xdr:row>
      <xdr:rowOff>0</xdr:rowOff>
    </xdr:from>
    <xdr:to>
      <xdr:col>6</xdr:col>
      <xdr:colOff>480060</xdr:colOff>
      <xdr:row>18</xdr:row>
      <xdr:rowOff>68580</xdr:rowOff>
    </xdr:to>
    <xdr:graphicFrame macro="">
      <xdr:nvGraphicFramePr>
        <xdr:cNvPr id="24" name="Chart 23">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6</xdr:row>
      <xdr:rowOff>0</xdr:rowOff>
    </xdr:from>
    <xdr:to>
      <xdr:col>12</xdr:col>
      <xdr:colOff>297180</xdr:colOff>
      <xdr:row>18</xdr:row>
      <xdr:rowOff>68580</xdr:rowOff>
    </xdr:to>
    <xdr:graphicFrame macro="">
      <xdr:nvGraphicFramePr>
        <xdr:cNvPr id="25" name="Chart 24">
          <a:extLst>
            <a:ext uri="{FF2B5EF4-FFF2-40B4-BE49-F238E27FC236}">
              <a16:creationId xmlns:a16="http://schemas.microsoft.com/office/drawing/2014/main" id="{00000000-0008-0000-08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M63"/>
  <sheetViews>
    <sheetView showGridLines="0" tabSelected="1" workbookViewId="0">
      <pane ySplit="11" topLeftCell="A12" activePane="bottomLeft" state="frozen"/>
      <selection pane="bottomLeft"/>
    </sheetView>
  </sheetViews>
  <sheetFormatPr defaultColWidth="8.85546875" defaultRowHeight="12.75" x14ac:dyDescent="0.2"/>
  <cols>
    <col min="1" max="2" width="2.7109375" style="39" customWidth="1"/>
    <col min="3" max="3" width="8.85546875" style="39"/>
    <col min="4" max="5" width="33.28515625" style="39" customWidth="1"/>
    <col min="6" max="7" width="12.5703125" style="39" customWidth="1"/>
    <col min="8" max="8" width="14.42578125" style="39" bestFit="1" customWidth="1"/>
    <col min="9" max="9" width="12.5703125" style="40" customWidth="1"/>
    <col min="10" max="10" width="33.28515625" style="39" customWidth="1"/>
    <col min="11" max="12" width="2.7109375" style="39" customWidth="1"/>
    <col min="13" max="16384" width="8.85546875" style="39"/>
  </cols>
  <sheetData>
    <row r="1" spans="2:11" ht="13.5" thickBot="1" x14ac:dyDescent="0.25"/>
    <row r="2" spans="2:11" x14ac:dyDescent="0.2">
      <c r="B2" s="43"/>
      <c r="C2" s="44"/>
      <c r="D2" s="44"/>
      <c r="E2" s="44"/>
      <c r="F2" s="44"/>
      <c r="G2" s="44"/>
      <c r="H2" s="44"/>
      <c r="I2" s="45"/>
      <c r="J2" s="44"/>
      <c r="K2" s="46"/>
    </row>
    <row r="3" spans="2:11" ht="15.75" x14ac:dyDescent="0.25">
      <c r="B3" s="47"/>
      <c r="C3" s="48" t="s">
        <v>89</v>
      </c>
      <c r="D3" s="49"/>
      <c r="E3" s="49"/>
      <c r="F3" s="49"/>
      <c r="G3" s="49"/>
      <c r="H3" s="49"/>
      <c r="I3" s="50"/>
      <c r="J3" s="49"/>
      <c r="K3" s="51"/>
    </row>
    <row r="4" spans="2:11" x14ac:dyDescent="0.2">
      <c r="B4" s="47"/>
      <c r="C4" s="49"/>
      <c r="D4" s="49"/>
      <c r="E4" s="49"/>
      <c r="F4" s="49"/>
      <c r="G4" s="49"/>
      <c r="H4" s="49"/>
      <c r="I4" s="50"/>
      <c r="J4" s="49"/>
      <c r="K4" s="51"/>
    </row>
    <row r="5" spans="2:11" x14ac:dyDescent="0.2">
      <c r="B5" s="47"/>
      <c r="C5" s="49"/>
      <c r="D5" s="49"/>
      <c r="E5" s="49"/>
      <c r="F5" s="49"/>
      <c r="G5" s="49"/>
      <c r="H5" s="49"/>
      <c r="I5" s="50"/>
      <c r="J5" s="49"/>
      <c r="K5" s="51"/>
    </row>
    <row r="6" spans="2:11" x14ac:dyDescent="0.2">
      <c r="B6" s="47"/>
      <c r="C6" s="52" t="s">
        <v>168</v>
      </c>
      <c r="D6" s="49"/>
      <c r="E6" s="49"/>
      <c r="F6" s="49"/>
      <c r="G6" s="49"/>
      <c r="H6" s="49"/>
      <c r="I6" s="50"/>
      <c r="J6" s="49"/>
      <c r="K6" s="51"/>
    </row>
    <row r="7" spans="2:11" x14ac:dyDescent="0.2">
      <c r="B7" s="47"/>
      <c r="C7" s="49"/>
      <c r="D7" s="49"/>
      <c r="E7" s="49"/>
      <c r="F7" s="49"/>
      <c r="G7" s="49"/>
      <c r="H7" s="49"/>
      <c r="I7" s="50"/>
      <c r="J7" s="49"/>
      <c r="K7" s="51"/>
    </row>
    <row r="8" spans="2:11" x14ac:dyDescent="0.2">
      <c r="B8" s="47"/>
      <c r="C8" s="53" t="s">
        <v>245</v>
      </c>
      <c r="D8" s="49"/>
      <c r="E8" s="49"/>
      <c r="F8" s="49"/>
      <c r="G8" s="49"/>
      <c r="H8" s="49"/>
      <c r="I8" s="50"/>
      <c r="J8" s="49"/>
      <c r="K8" s="51"/>
    </row>
    <row r="9" spans="2:11" x14ac:dyDescent="0.2">
      <c r="B9" s="47"/>
      <c r="C9" s="53"/>
      <c r="D9" s="49"/>
      <c r="E9" s="49"/>
      <c r="F9" s="49"/>
      <c r="G9" s="49"/>
      <c r="H9" s="49"/>
      <c r="I9" s="50"/>
      <c r="J9" s="49"/>
      <c r="K9" s="51"/>
    </row>
    <row r="10" spans="2:11" x14ac:dyDescent="0.2">
      <c r="B10" s="47"/>
      <c r="C10" s="49"/>
      <c r="D10" s="49"/>
      <c r="E10" s="49"/>
      <c r="F10" s="49"/>
      <c r="G10" s="49"/>
      <c r="H10" s="49"/>
      <c r="I10" s="50"/>
      <c r="J10" s="49"/>
      <c r="K10" s="51"/>
    </row>
    <row r="11" spans="2:11" x14ac:dyDescent="0.2">
      <c r="B11" s="47"/>
      <c r="C11" s="49"/>
      <c r="D11" s="49"/>
      <c r="E11" s="49"/>
      <c r="F11" s="49"/>
      <c r="G11" s="49"/>
      <c r="H11" s="49"/>
      <c r="I11" s="50"/>
      <c r="J11" s="49"/>
      <c r="K11" s="51"/>
    </row>
    <row r="12" spans="2:11" x14ac:dyDescent="0.2">
      <c r="B12" s="47"/>
      <c r="C12" s="49"/>
      <c r="D12" s="49"/>
      <c r="E12" s="49"/>
      <c r="F12" s="49"/>
      <c r="G12" s="49"/>
      <c r="H12" s="49"/>
      <c r="I12" s="50"/>
      <c r="J12" s="49"/>
      <c r="K12" s="51"/>
    </row>
    <row r="13" spans="2:11" x14ac:dyDescent="0.2">
      <c r="B13" s="47"/>
      <c r="C13" s="52" t="s">
        <v>172</v>
      </c>
      <c r="D13" s="49"/>
      <c r="E13" s="49"/>
      <c r="F13" s="49"/>
      <c r="G13" s="49"/>
      <c r="H13" s="49"/>
      <c r="I13" s="50"/>
      <c r="J13" s="49"/>
      <c r="K13" s="51"/>
    </row>
    <row r="14" spans="2:11" x14ac:dyDescent="0.2">
      <c r="B14" s="47"/>
      <c r="C14" s="49"/>
      <c r="D14" s="49"/>
      <c r="E14" s="49"/>
      <c r="F14" s="49"/>
      <c r="G14" s="49"/>
      <c r="H14" s="49"/>
      <c r="I14" s="50"/>
      <c r="J14" s="49"/>
      <c r="K14" s="51"/>
    </row>
    <row r="15" spans="2:11" x14ac:dyDescent="0.2">
      <c r="B15" s="47"/>
      <c r="C15" s="49" t="s">
        <v>170</v>
      </c>
      <c r="D15" s="49"/>
      <c r="E15" s="49"/>
      <c r="F15" s="49"/>
      <c r="G15" s="49"/>
      <c r="H15" s="49"/>
      <c r="I15" s="50"/>
      <c r="J15" s="49"/>
      <c r="K15" s="51"/>
    </row>
    <row r="16" spans="2:11" x14ac:dyDescent="0.2">
      <c r="B16" s="47"/>
      <c r="C16" s="49" t="s">
        <v>171</v>
      </c>
      <c r="D16" s="49"/>
      <c r="E16" s="49"/>
      <c r="F16" s="49"/>
      <c r="G16" s="49"/>
      <c r="H16" s="49"/>
      <c r="I16" s="50"/>
      <c r="J16" s="49"/>
      <c r="K16" s="51"/>
    </row>
    <row r="17" spans="1:13" x14ac:dyDescent="0.2">
      <c r="B17" s="47"/>
      <c r="C17" s="49" t="s">
        <v>173</v>
      </c>
      <c r="D17" s="49"/>
      <c r="E17" s="49"/>
      <c r="F17" s="49"/>
      <c r="G17" s="49"/>
      <c r="H17" s="49"/>
      <c r="I17" s="50"/>
      <c r="J17" s="49"/>
      <c r="K17" s="51"/>
    </row>
    <row r="18" spans="1:13" x14ac:dyDescent="0.2">
      <c r="B18" s="47"/>
      <c r="C18" s="49" t="s">
        <v>174</v>
      </c>
      <c r="D18" s="49"/>
      <c r="E18" s="49"/>
      <c r="F18" s="49"/>
      <c r="G18" s="49"/>
      <c r="H18" s="49"/>
      <c r="I18" s="50"/>
      <c r="J18" s="49"/>
      <c r="K18" s="51"/>
    </row>
    <row r="19" spans="1:13" x14ac:dyDescent="0.2">
      <c r="B19" s="47"/>
      <c r="C19" s="49"/>
      <c r="D19" s="49"/>
      <c r="E19" s="49"/>
      <c r="F19" s="49"/>
      <c r="G19" s="49"/>
      <c r="H19" s="49"/>
      <c r="I19" s="50"/>
      <c r="J19" s="49"/>
      <c r="K19" s="51"/>
    </row>
    <row r="20" spans="1:13" x14ac:dyDescent="0.2">
      <c r="B20" s="47"/>
      <c r="C20" s="136"/>
      <c r="D20" s="49"/>
      <c r="E20" s="49"/>
      <c r="F20" s="49"/>
      <c r="G20" s="49"/>
      <c r="H20" s="49"/>
      <c r="I20" s="50"/>
      <c r="J20" s="49"/>
      <c r="K20" s="51"/>
    </row>
    <row r="21" spans="1:13" x14ac:dyDescent="0.2">
      <c r="B21" s="47"/>
      <c r="C21" s="136"/>
      <c r="D21" s="49"/>
      <c r="E21" s="49"/>
      <c r="F21" s="49"/>
      <c r="G21" s="49"/>
      <c r="H21" s="49"/>
      <c r="I21" s="50"/>
      <c r="J21" s="49"/>
      <c r="K21" s="51"/>
    </row>
    <row r="22" spans="1:13" ht="26.25" customHeight="1" x14ac:dyDescent="0.2">
      <c r="B22" s="47"/>
      <c r="C22" s="143"/>
      <c r="D22" s="143"/>
      <c r="E22" s="143"/>
      <c r="F22" s="143"/>
      <c r="G22" s="143"/>
      <c r="H22" s="143"/>
      <c r="I22" s="143"/>
      <c r="J22" s="143"/>
      <c r="K22" s="51"/>
    </row>
    <row r="23" spans="1:13" x14ac:dyDescent="0.2">
      <c r="B23" s="47"/>
      <c r="C23" s="143"/>
      <c r="D23" s="143"/>
      <c r="E23" s="143"/>
      <c r="F23" s="143"/>
      <c r="G23" s="143"/>
      <c r="H23" s="143"/>
      <c r="I23" s="143"/>
      <c r="J23" s="143"/>
      <c r="K23" s="51"/>
    </row>
    <row r="24" spans="1:13" x14ac:dyDescent="0.2">
      <c r="B24" s="47"/>
      <c r="C24" s="49"/>
      <c r="D24" s="49"/>
      <c r="E24" s="49"/>
      <c r="F24" s="49"/>
      <c r="G24" s="49"/>
      <c r="H24" s="49"/>
      <c r="I24" s="50"/>
      <c r="J24" s="49"/>
      <c r="K24" s="51"/>
    </row>
    <row r="25" spans="1:13" s="41" customFormat="1" ht="16.899999999999999" customHeight="1" x14ac:dyDescent="0.2">
      <c r="A25" s="39"/>
      <c r="B25" s="47"/>
      <c r="C25" s="52" t="s">
        <v>175</v>
      </c>
      <c r="D25" s="49"/>
      <c r="E25" s="49"/>
      <c r="F25" s="49"/>
      <c r="G25" s="49"/>
      <c r="H25" s="49"/>
      <c r="I25" s="50"/>
      <c r="J25" s="49"/>
      <c r="K25" s="51"/>
      <c r="L25" s="39"/>
      <c r="M25" s="39"/>
    </row>
    <row r="26" spans="1:13" s="41" customFormat="1" ht="16.899999999999999" customHeight="1" x14ac:dyDescent="0.2">
      <c r="A26" s="39"/>
      <c r="B26" s="47"/>
      <c r="C26" s="49"/>
      <c r="D26" s="49"/>
      <c r="E26" s="49"/>
      <c r="F26" s="49"/>
      <c r="G26" s="49"/>
      <c r="H26" s="49"/>
      <c r="I26" s="50"/>
      <c r="J26" s="49"/>
      <c r="K26" s="51"/>
      <c r="L26" s="39"/>
      <c r="M26" s="39"/>
    </row>
    <row r="27" spans="1:13" s="41" customFormat="1" ht="16.899999999999999" customHeight="1" x14ac:dyDescent="0.2">
      <c r="A27" s="39"/>
      <c r="B27" s="47"/>
      <c r="C27" s="49" t="s">
        <v>186</v>
      </c>
      <c r="D27" s="49"/>
      <c r="E27" s="49"/>
      <c r="F27" s="49"/>
      <c r="G27" s="49"/>
      <c r="H27" s="49"/>
      <c r="I27" s="50"/>
      <c r="J27" s="49"/>
      <c r="K27" s="51"/>
      <c r="L27" s="39"/>
      <c r="M27" s="39"/>
    </row>
    <row r="28" spans="1:13" s="41" customFormat="1" ht="16.899999999999999" customHeight="1" x14ac:dyDescent="0.2">
      <c r="A28" s="39"/>
      <c r="B28" s="47"/>
      <c r="C28" s="49"/>
      <c r="D28" s="49"/>
      <c r="E28" s="49"/>
      <c r="F28" s="49"/>
      <c r="G28" s="49"/>
      <c r="H28" s="49"/>
      <c r="I28" s="50"/>
      <c r="J28" s="49"/>
      <c r="K28" s="51"/>
      <c r="L28" s="39"/>
      <c r="M28" s="39"/>
    </row>
    <row r="29" spans="1:13" s="41" customFormat="1" ht="16.899999999999999" customHeight="1" x14ac:dyDescent="0.2">
      <c r="B29" s="54"/>
      <c r="C29" s="144" t="s">
        <v>176</v>
      </c>
      <c r="D29" s="146"/>
      <c r="E29" s="144" t="s">
        <v>112</v>
      </c>
      <c r="F29" s="145"/>
      <c r="G29" s="145"/>
      <c r="H29" s="145"/>
      <c r="I29" s="145"/>
      <c r="J29" s="146"/>
      <c r="K29" s="55"/>
    </row>
    <row r="30" spans="1:13" s="41" customFormat="1" ht="16.899999999999999" customHeight="1" x14ac:dyDescent="0.2">
      <c r="B30" s="54"/>
      <c r="C30" s="141" t="s">
        <v>177</v>
      </c>
      <c r="D30" s="142"/>
      <c r="E30" s="138" t="s">
        <v>237</v>
      </c>
      <c r="F30" s="139"/>
      <c r="G30" s="139"/>
      <c r="H30" s="139"/>
      <c r="I30" s="139"/>
      <c r="J30" s="140"/>
      <c r="K30" s="55"/>
    </row>
    <row r="31" spans="1:13" s="41" customFormat="1" ht="16.899999999999999" customHeight="1" x14ac:dyDescent="0.2">
      <c r="B31" s="54"/>
      <c r="C31" s="141" t="s">
        <v>204</v>
      </c>
      <c r="D31" s="142"/>
      <c r="E31" s="138" t="s">
        <v>210</v>
      </c>
      <c r="F31" s="139"/>
      <c r="G31" s="139"/>
      <c r="H31" s="139"/>
      <c r="I31" s="139"/>
      <c r="J31" s="140"/>
      <c r="K31" s="55"/>
    </row>
    <row r="32" spans="1:13" s="41" customFormat="1" ht="16.899999999999999" customHeight="1" x14ac:dyDescent="0.2">
      <c r="B32" s="54"/>
      <c r="C32" s="141" t="s">
        <v>178</v>
      </c>
      <c r="D32" s="142"/>
      <c r="E32" s="138" t="s">
        <v>182</v>
      </c>
      <c r="F32" s="139"/>
      <c r="G32" s="139"/>
      <c r="H32" s="139"/>
      <c r="I32" s="139"/>
      <c r="J32" s="140"/>
      <c r="K32" s="55"/>
    </row>
    <row r="33" spans="1:13" s="41" customFormat="1" ht="16.899999999999999" customHeight="1" x14ac:dyDescent="0.2">
      <c r="B33" s="54"/>
      <c r="C33" s="141" t="s">
        <v>179</v>
      </c>
      <c r="D33" s="142"/>
      <c r="E33" s="138" t="s">
        <v>183</v>
      </c>
      <c r="F33" s="139"/>
      <c r="G33" s="139"/>
      <c r="H33" s="139"/>
      <c r="I33" s="139"/>
      <c r="J33" s="140"/>
      <c r="K33" s="55"/>
    </row>
    <row r="34" spans="1:13" x14ac:dyDescent="0.2">
      <c r="A34" s="41"/>
      <c r="B34" s="54"/>
      <c r="C34" s="141" t="s">
        <v>180</v>
      </c>
      <c r="D34" s="142"/>
      <c r="E34" s="138" t="s">
        <v>206</v>
      </c>
      <c r="F34" s="139"/>
      <c r="G34" s="139"/>
      <c r="H34" s="139"/>
      <c r="I34" s="139"/>
      <c r="J34" s="140"/>
      <c r="K34" s="55"/>
      <c r="L34" s="41"/>
      <c r="M34" s="41"/>
    </row>
    <row r="35" spans="1:13" x14ac:dyDescent="0.2">
      <c r="A35" s="41"/>
      <c r="B35" s="54"/>
      <c r="C35" s="141" t="s">
        <v>208</v>
      </c>
      <c r="D35" s="142"/>
      <c r="E35" s="138" t="s">
        <v>207</v>
      </c>
      <c r="F35" s="139"/>
      <c r="G35" s="139"/>
      <c r="H35" s="139"/>
      <c r="I35" s="139"/>
      <c r="J35" s="140"/>
      <c r="K35" s="55"/>
      <c r="L35" s="41"/>
      <c r="M35" s="41"/>
    </row>
    <row r="36" spans="1:13" x14ac:dyDescent="0.2">
      <c r="A36" s="41"/>
      <c r="B36" s="54"/>
      <c r="C36" s="141" t="s">
        <v>28</v>
      </c>
      <c r="D36" s="142"/>
      <c r="E36" s="138" t="s">
        <v>241</v>
      </c>
      <c r="F36" s="139"/>
      <c r="G36" s="139"/>
      <c r="H36" s="139"/>
      <c r="I36" s="139"/>
      <c r="J36" s="140"/>
      <c r="K36" s="55"/>
      <c r="L36" s="41"/>
      <c r="M36" s="41"/>
    </row>
    <row r="37" spans="1:13" x14ac:dyDescent="0.2">
      <c r="A37" s="41"/>
      <c r="B37" s="54"/>
      <c r="C37" s="141" t="s">
        <v>234</v>
      </c>
      <c r="D37" s="142"/>
      <c r="E37" s="138" t="s">
        <v>238</v>
      </c>
      <c r="F37" s="139"/>
      <c r="G37" s="139"/>
      <c r="H37" s="139"/>
      <c r="I37" s="139"/>
      <c r="J37" s="140"/>
      <c r="K37" s="55"/>
      <c r="L37" s="41"/>
      <c r="M37" s="41"/>
    </row>
    <row r="38" spans="1:13" x14ac:dyDescent="0.2">
      <c r="B38" s="47"/>
      <c r="C38" s="49"/>
      <c r="D38" s="49"/>
      <c r="E38" s="49"/>
      <c r="F38" s="49"/>
      <c r="G38" s="49"/>
      <c r="H38" s="49"/>
      <c r="I38" s="50"/>
      <c r="J38" s="49"/>
      <c r="K38" s="51"/>
    </row>
    <row r="39" spans="1:13" x14ac:dyDescent="0.2">
      <c r="B39" s="47"/>
      <c r="C39" s="49"/>
      <c r="D39" s="49"/>
      <c r="E39" s="49"/>
      <c r="F39" s="49"/>
      <c r="G39" s="49"/>
      <c r="H39" s="49"/>
      <c r="I39" s="50"/>
      <c r="J39" s="49"/>
      <c r="K39" s="51"/>
    </row>
    <row r="40" spans="1:13" ht="34.15" customHeight="1" x14ac:dyDescent="0.2">
      <c r="B40" s="47"/>
      <c r="C40" s="52" t="s">
        <v>184</v>
      </c>
      <c r="D40" s="49"/>
      <c r="E40" s="49"/>
      <c r="F40" s="49"/>
      <c r="G40" s="49"/>
      <c r="H40" s="49"/>
      <c r="I40" s="50"/>
      <c r="J40" s="49"/>
      <c r="K40" s="51"/>
    </row>
    <row r="41" spans="1:13" s="41" customFormat="1" ht="34.15" customHeight="1" x14ac:dyDescent="0.2">
      <c r="A41" s="39"/>
      <c r="B41" s="47"/>
      <c r="C41" s="49"/>
      <c r="D41" s="49"/>
      <c r="E41" s="49"/>
      <c r="F41" s="49"/>
      <c r="G41" s="49"/>
      <c r="H41" s="49"/>
      <c r="I41" s="50"/>
      <c r="J41" s="49"/>
      <c r="K41" s="51"/>
      <c r="L41" s="39"/>
      <c r="M41" s="39"/>
    </row>
    <row r="42" spans="1:13" s="41" customFormat="1" ht="34.15" customHeight="1" x14ac:dyDescent="0.2">
      <c r="A42" s="39"/>
      <c r="B42" s="47"/>
      <c r="C42" s="49" t="s">
        <v>185</v>
      </c>
      <c r="D42" s="49"/>
      <c r="E42" s="49"/>
      <c r="F42" s="49"/>
      <c r="G42" s="49"/>
      <c r="H42" s="49"/>
      <c r="I42" s="50"/>
      <c r="J42" s="49"/>
      <c r="K42" s="51"/>
      <c r="L42" s="39"/>
      <c r="M42" s="39"/>
    </row>
    <row r="43" spans="1:13" s="41" customFormat="1" ht="34.15" customHeight="1" x14ac:dyDescent="0.2">
      <c r="A43" s="39"/>
      <c r="B43" s="47"/>
      <c r="C43" s="49"/>
      <c r="D43" s="49"/>
      <c r="E43" s="49"/>
      <c r="F43" s="49"/>
      <c r="G43" s="49"/>
      <c r="H43" s="49"/>
      <c r="I43" s="50"/>
      <c r="J43" s="49"/>
      <c r="K43" s="51"/>
      <c r="L43" s="39"/>
      <c r="M43" s="39"/>
    </row>
    <row r="44" spans="1:13" s="41" customFormat="1" ht="34.15" customHeight="1" x14ac:dyDescent="0.2">
      <c r="A44" s="39"/>
      <c r="B44" s="47"/>
      <c r="C44" s="35" t="s">
        <v>107</v>
      </c>
      <c r="D44" s="34" t="s">
        <v>78</v>
      </c>
      <c r="E44" s="34" t="s">
        <v>79</v>
      </c>
      <c r="F44" s="35" t="s">
        <v>95</v>
      </c>
      <c r="G44" s="35" t="s">
        <v>96</v>
      </c>
      <c r="H44" s="35" t="s">
        <v>169</v>
      </c>
      <c r="I44" s="38" t="s">
        <v>106</v>
      </c>
      <c r="J44" s="34" t="s">
        <v>108</v>
      </c>
      <c r="K44" s="51"/>
      <c r="L44" s="39"/>
      <c r="M44" s="39"/>
    </row>
    <row r="45" spans="1:13" s="41" customFormat="1" ht="34.15" customHeight="1" x14ac:dyDescent="0.2">
      <c r="B45" s="54"/>
      <c r="C45" s="36" t="s">
        <v>60</v>
      </c>
      <c r="D45" s="33" t="s">
        <v>212</v>
      </c>
      <c r="E45" s="33" t="s">
        <v>80</v>
      </c>
      <c r="F45" s="36" t="s">
        <v>97</v>
      </c>
      <c r="G45" s="36" t="s">
        <v>97</v>
      </c>
      <c r="H45" s="131" t="s">
        <v>246</v>
      </c>
      <c r="I45" s="132">
        <v>43084</v>
      </c>
      <c r="J45" s="133" t="s">
        <v>213</v>
      </c>
      <c r="K45" s="55"/>
    </row>
    <row r="46" spans="1:13" s="41" customFormat="1" ht="34.15" customHeight="1" x14ac:dyDescent="0.2">
      <c r="B46" s="54"/>
      <c r="C46" s="36" t="s">
        <v>61</v>
      </c>
      <c r="D46" s="33" t="s">
        <v>50</v>
      </c>
      <c r="E46" s="33" t="s">
        <v>81</v>
      </c>
      <c r="F46" s="36" t="s">
        <v>97</v>
      </c>
      <c r="G46" s="36" t="s">
        <v>97</v>
      </c>
      <c r="H46" s="131" t="s">
        <v>246</v>
      </c>
      <c r="I46" s="132">
        <v>43084</v>
      </c>
      <c r="J46" s="133" t="s">
        <v>282</v>
      </c>
      <c r="K46" s="55"/>
    </row>
    <row r="47" spans="1:13" s="41" customFormat="1" ht="34.15" customHeight="1" x14ac:dyDescent="0.2">
      <c r="B47" s="54"/>
      <c r="C47" s="36" t="s">
        <v>62</v>
      </c>
      <c r="D47" s="33" t="s">
        <v>51</v>
      </c>
      <c r="E47" s="33" t="s">
        <v>190</v>
      </c>
      <c r="F47" s="36" t="s">
        <v>97</v>
      </c>
      <c r="G47" s="36" t="s">
        <v>97</v>
      </c>
      <c r="H47" s="131" t="s">
        <v>247</v>
      </c>
      <c r="I47" s="132">
        <v>43084</v>
      </c>
      <c r="J47" s="133" t="s">
        <v>282</v>
      </c>
      <c r="K47" s="55"/>
    </row>
    <row r="48" spans="1:13" s="41" customFormat="1" ht="34.15" customHeight="1" x14ac:dyDescent="0.2">
      <c r="B48" s="54"/>
      <c r="C48" s="36" t="s">
        <v>64</v>
      </c>
      <c r="D48" s="33" t="s">
        <v>52</v>
      </c>
      <c r="E48" s="33" t="s">
        <v>82</v>
      </c>
      <c r="F48" s="36" t="s">
        <v>98</v>
      </c>
      <c r="G48" s="36" t="s">
        <v>98</v>
      </c>
      <c r="H48" s="131" t="s">
        <v>249</v>
      </c>
      <c r="I48" s="132">
        <v>43048</v>
      </c>
      <c r="J48" s="133" t="str">
        <f>"Excludes "&amp;TEXT(Data!M131/Data!N131,"0%")&amp;" of data without status"</f>
        <v>Excludes 11% of data without status</v>
      </c>
      <c r="K48" s="134"/>
      <c r="L48" s="135"/>
      <c r="M48" s="135"/>
    </row>
    <row r="49" spans="1:13" s="41" customFormat="1" ht="34.15" customHeight="1" x14ac:dyDescent="0.2">
      <c r="B49" s="54"/>
      <c r="C49" s="37" t="s">
        <v>66</v>
      </c>
      <c r="D49" s="33" t="s">
        <v>124</v>
      </c>
      <c r="E49" s="33" t="s">
        <v>191</v>
      </c>
      <c r="F49" s="36" t="s">
        <v>98</v>
      </c>
      <c r="G49" s="36" t="s">
        <v>98</v>
      </c>
      <c r="H49" s="131" t="s">
        <v>249</v>
      </c>
      <c r="I49" s="132">
        <v>43048</v>
      </c>
      <c r="J49" s="133" t="str">
        <f>"Excludes "&amp;TEXT(Data!M164/Data!N164,"0%")&amp;" of data without status"</f>
        <v>Excludes 7% of data without status</v>
      </c>
      <c r="K49" s="55"/>
      <c r="M49" s="135"/>
    </row>
    <row r="50" spans="1:13" s="41" customFormat="1" ht="34.15" customHeight="1" x14ac:dyDescent="0.2">
      <c r="B50" s="54"/>
      <c r="C50" s="36" t="s">
        <v>68</v>
      </c>
      <c r="D50" s="33" t="s">
        <v>53</v>
      </c>
      <c r="E50" s="33" t="s">
        <v>83</v>
      </c>
      <c r="F50" s="36" t="s">
        <v>97</v>
      </c>
      <c r="G50" s="36" t="s">
        <v>97</v>
      </c>
      <c r="H50" s="131" t="s">
        <v>246</v>
      </c>
      <c r="I50" s="132">
        <v>43084</v>
      </c>
      <c r="J50" s="133" t="s">
        <v>282</v>
      </c>
      <c r="K50" s="55"/>
    </row>
    <row r="51" spans="1:13" s="41" customFormat="1" ht="34.15" customHeight="1" x14ac:dyDescent="0.2">
      <c r="B51" s="54"/>
      <c r="C51" s="37" t="s">
        <v>63</v>
      </c>
      <c r="D51" s="33" t="s">
        <v>195</v>
      </c>
      <c r="E51" s="33" t="s">
        <v>84</v>
      </c>
      <c r="F51" s="36" t="s">
        <v>97</v>
      </c>
      <c r="G51" s="36" t="s">
        <v>97</v>
      </c>
      <c r="H51" s="131" t="s">
        <v>246</v>
      </c>
      <c r="I51" s="132">
        <v>43084</v>
      </c>
      <c r="J51" s="133" t="s">
        <v>205</v>
      </c>
      <c r="K51" s="55"/>
    </row>
    <row r="52" spans="1:13" s="41" customFormat="1" ht="34.15" customHeight="1" x14ac:dyDescent="0.2">
      <c r="B52" s="54"/>
      <c r="C52" s="36" t="s">
        <v>65</v>
      </c>
      <c r="D52" s="33" t="s">
        <v>54</v>
      </c>
      <c r="E52" s="33" t="s">
        <v>85</v>
      </c>
      <c r="F52" s="36" t="s">
        <v>97</v>
      </c>
      <c r="G52" s="36" t="s">
        <v>97</v>
      </c>
      <c r="H52" s="131" t="s">
        <v>248</v>
      </c>
      <c r="I52" s="132">
        <v>43084</v>
      </c>
      <c r="J52" s="133" t="s">
        <v>282</v>
      </c>
      <c r="K52" s="55"/>
    </row>
    <row r="53" spans="1:13" s="41" customFormat="1" ht="34.15" customHeight="1" x14ac:dyDescent="0.2">
      <c r="B53" s="54"/>
      <c r="C53" s="37" t="s">
        <v>67</v>
      </c>
      <c r="D53" s="33" t="s">
        <v>55</v>
      </c>
      <c r="E53" s="33" t="s">
        <v>86</v>
      </c>
      <c r="F53" s="36" t="s">
        <v>97</v>
      </c>
      <c r="G53" s="36" t="s">
        <v>97</v>
      </c>
      <c r="H53" s="131" t="s">
        <v>246</v>
      </c>
      <c r="I53" s="132">
        <v>43084</v>
      </c>
      <c r="J53" s="133" t="s">
        <v>282</v>
      </c>
      <c r="K53" s="55"/>
    </row>
    <row r="54" spans="1:13" s="41" customFormat="1" ht="34.15" customHeight="1" x14ac:dyDescent="0.2">
      <c r="B54" s="54"/>
      <c r="C54" s="36" t="s">
        <v>69</v>
      </c>
      <c r="D54" s="33" t="s">
        <v>56</v>
      </c>
      <c r="E54" s="33" t="s">
        <v>87</v>
      </c>
      <c r="F54" s="36" t="s">
        <v>99</v>
      </c>
      <c r="G54" s="36" t="s">
        <v>100</v>
      </c>
      <c r="H54" s="131" t="s">
        <v>250</v>
      </c>
      <c r="I54" s="132">
        <v>43048</v>
      </c>
      <c r="J54" s="133" t="s">
        <v>242</v>
      </c>
      <c r="K54" s="55"/>
    </row>
    <row r="55" spans="1:13" s="41" customFormat="1" ht="34.15" customHeight="1" x14ac:dyDescent="0.2">
      <c r="B55" s="54"/>
      <c r="C55" s="37" t="s">
        <v>70</v>
      </c>
      <c r="D55" s="33" t="s">
        <v>132</v>
      </c>
      <c r="E55" s="33" t="s">
        <v>133</v>
      </c>
      <c r="F55" s="36" t="s">
        <v>101</v>
      </c>
      <c r="G55" s="36" t="s">
        <v>102</v>
      </c>
      <c r="H55" s="131" t="s">
        <v>251</v>
      </c>
      <c r="I55" s="132">
        <v>43048</v>
      </c>
      <c r="J55" s="133" t="s">
        <v>243</v>
      </c>
      <c r="K55" s="55"/>
    </row>
    <row r="56" spans="1:13" s="41" customFormat="1" ht="34.15" customHeight="1" x14ac:dyDescent="0.2">
      <c r="B56" s="54"/>
      <c r="C56" s="36" t="s">
        <v>72</v>
      </c>
      <c r="D56" s="33" t="s">
        <v>167</v>
      </c>
      <c r="E56" s="33" t="s">
        <v>129</v>
      </c>
      <c r="F56" s="36" t="s">
        <v>101</v>
      </c>
      <c r="G56" s="36" t="s">
        <v>101</v>
      </c>
      <c r="H56" s="131" t="s">
        <v>251</v>
      </c>
      <c r="I56" s="132">
        <v>43048</v>
      </c>
      <c r="J56" s="133" t="s">
        <v>243</v>
      </c>
      <c r="K56" s="55"/>
    </row>
    <row r="57" spans="1:13" s="41" customFormat="1" ht="34.15" customHeight="1" x14ac:dyDescent="0.2">
      <c r="B57" s="54"/>
      <c r="C57" s="37" t="s">
        <v>73</v>
      </c>
      <c r="D57" s="33" t="s">
        <v>127</v>
      </c>
      <c r="E57" s="33" t="s">
        <v>128</v>
      </c>
      <c r="F57" s="36" t="s">
        <v>100</v>
      </c>
      <c r="G57" s="36" t="s">
        <v>100</v>
      </c>
      <c r="H57" s="131" t="s">
        <v>250</v>
      </c>
      <c r="I57" s="132">
        <v>43048</v>
      </c>
      <c r="J57" s="133"/>
      <c r="K57" s="55"/>
    </row>
    <row r="58" spans="1:13" s="41" customFormat="1" ht="67.5" customHeight="1" x14ac:dyDescent="0.2">
      <c r="B58" s="54"/>
      <c r="C58" s="36" t="s">
        <v>74</v>
      </c>
      <c r="D58" s="33" t="s">
        <v>57</v>
      </c>
      <c r="E58" s="33" t="s">
        <v>88</v>
      </c>
      <c r="F58" s="36" t="s">
        <v>103</v>
      </c>
      <c r="G58" s="36" t="s">
        <v>103</v>
      </c>
      <c r="H58" s="131" t="s">
        <v>246</v>
      </c>
      <c r="I58" s="132">
        <v>44417</v>
      </c>
      <c r="J58" s="133" t="s">
        <v>301</v>
      </c>
      <c r="K58" s="55"/>
    </row>
    <row r="59" spans="1:13" ht="24" x14ac:dyDescent="0.2">
      <c r="A59" s="41"/>
      <c r="B59" s="54"/>
      <c r="C59" s="36" t="s">
        <v>71</v>
      </c>
      <c r="D59" s="33" t="s">
        <v>58</v>
      </c>
      <c r="E59" s="33" t="s">
        <v>134</v>
      </c>
      <c r="F59" s="36" t="s">
        <v>103</v>
      </c>
      <c r="G59" s="36" t="s">
        <v>103</v>
      </c>
      <c r="H59" s="131" t="s">
        <v>246</v>
      </c>
      <c r="I59" s="132">
        <v>44417</v>
      </c>
      <c r="J59" s="133"/>
      <c r="K59" s="55"/>
      <c r="L59" s="41"/>
      <c r="M59" s="41"/>
    </row>
    <row r="60" spans="1:13" ht="24" x14ac:dyDescent="0.2">
      <c r="A60" s="41"/>
      <c r="B60" s="54"/>
      <c r="C60" s="36" t="s">
        <v>75</v>
      </c>
      <c r="D60" s="33" t="s">
        <v>59</v>
      </c>
      <c r="E60" s="33" t="s">
        <v>135</v>
      </c>
      <c r="F60" s="36" t="s">
        <v>103</v>
      </c>
      <c r="G60" s="36" t="s">
        <v>103</v>
      </c>
      <c r="H60" s="131" t="s">
        <v>246</v>
      </c>
      <c r="I60" s="132">
        <v>44417</v>
      </c>
      <c r="J60" s="133"/>
      <c r="K60" s="55"/>
      <c r="L60" s="41"/>
      <c r="M60" s="41"/>
    </row>
    <row r="61" spans="1:13" ht="24" x14ac:dyDescent="0.2">
      <c r="A61" s="41"/>
      <c r="B61" s="54"/>
      <c r="C61" s="37" t="s">
        <v>76</v>
      </c>
      <c r="D61" s="33" t="s">
        <v>192</v>
      </c>
      <c r="E61" s="33" t="s">
        <v>187</v>
      </c>
      <c r="F61" s="36" t="s">
        <v>103</v>
      </c>
      <c r="G61" s="36" t="s">
        <v>103</v>
      </c>
      <c r="H61" s="131" t="s">
        <v>246</v>
      </c>
      <c r="I61" s="132">
        <v>44417</v>
      </c>
      <c r="J61" s="133"/>
      <c r="K61" s="55"/>
      <c r="L61" s="41"/>
      <c r="M61" s="41"/>
    </row>
    <row r="62" spans="1:13" ht="36" x14ac:dyDescent="0.2">
      <c r="A62" s="41"/>
      <c r="B62" s="54"/>
      <c r="C62" s="36" t="s">
        <v>77</v>
      </c>
      <c r="D62" s="33" t="s">
        <v>188</v>
      </c>
      <c r="E62" s="33" t="s">
        <v>189</v>
      </c>
      <c r="F62" s="36" t="s">
        <v>103</v>
      </c>
      <c r="G62" s="36" t="s">
        <v>103</v>
      </c>
      <c r="H62" s="131" t="s">
        <v>246</v>
      </c>
      <c r="I62" s="132">
        <v>44417</v>
      </c>
      <c r="J62" s="133"/>
      <c r="K62" s="55"/>
      <c r="L62" s="41"/>
      <c r="M62" s="41"/>
    </row>
    <row r="63" spans="1:13" ht="13.5" thickBot="1" x14ac:dyDescent="0.25">
      <c r="B63" s="56"/>
      <c r="C63" s="57"/>
      <c r="D63" s="57"/>
      <c r="E63" s="57"/>
      <c r="F63" s="57"/>
      <c r="G63" s="57"/>
      <c r="H63" s="57"/>
      <c r="I63" s="58"/>
      <c r="J63" s="57"/>
      <c r="K63" s="59"/>
    </row>
  </sheetData>
  <mergeCells count="20">
    <mergeCell ref="C22:J22"/>
    <mergeCell ref="C23:J23"/>
    <mergeCell ref="E29:J29"/>
    <mergeCell ref="E30:J30"/>
    <mergeCell ref="E32:J32"/>
    <mergeCell ref="C29:D29"/>
    <mergeCell ref="C30:D30"/>
    <mergeCell ref="C32:D32"/>
    <mergeCell ref="E31:J31"/>
    <mergeCell ref="C33:D33"/>
    <mergeCell ref="C31:D31"/>
    <mergeCell ref="C35:D35"/>
    <mergeCell ref="C36:D36"/>
    <mergeCell ref="C37:D37"/>
    <mergeCell ref="C34:D34"/>
    <mergeCell ref="E36:J36"/>
    <mergeCell ref="E37:J37"/>
    <mergeCell ref="E35:J35"/>
    <mergeCell ref="E33:J33"/>
    <mergeCell ref="E34:J34"/>
  </mergeCells>
  <phoneticPr fontId="24" type="noConversion"/>
  <hyperlinks>
    <hyperlink ref="C30" location="Definitions!A4" display="Definitions" xr:uid="{00000000-0004-0000-0000-000000000000}"/>
    <hyperlink ref="C32" location="Summary!A4" display="Summary" xr:uid="{00000000-0004-0000-0000-000001000000}"/>
    <hyperlink ref="C33" location="'Result by DHB'!D3" display="Result by DHB" xr:uid="{00000000-0004-0000-0000-000002000000}"/>
    <hyperlink ref="C34" location="'DHB Result by Indicator'!D3" display="DHB Result by Indicator" xr:uid="{00000000-0004-0000-0000-000003000000}"/>
    <hyperlink ref="C31" location="Data!B9" display="Data" xr:uid="{00000000-0004-0000-0000-000004000000}"/>
    <hyperlink ref="C32:D32" location="Summary!A5" display="Summary" xr:uid="{00000000-0004-0000-0000-000005000000}"/>
    <hyperlink ref="C35" location="'DHB Result by Indicator'!D3" display="DHB Result by Indicator" xr:uid="{00000000-0004-0000-0000-000006000000}"/>
    <hyperlink ref="C35:D35" location="Māori!D3" display="Māori" xr:uid="{00000000-0004-0000-0000-000007000000}"/>
    <hyperlink ref="C36" location="'DHB Result by Indicator'!D3" display="DHB Result by Indicator" xr:uid="{00000000-0004-0000-0000-000008000000}"/>
    <hyperlink ref="C36:D36" location="Pacific!D3" display="Pacific" xr:uid="{00000000-0004-0000-0000-000009000000}"/>
    <hyperlink ref="C37" location="'DHB Result by Indicator'!D3" display="DHB Result by Indicator" xr:uid="{00000000-0004-0000-0000-00000A000000}"/>
    <hyperlink ref="C37:D37" location="Regions!D3" display="Regions" xr:uid="{00000000-0004-0000-0000-00000B000000}"/>
  </hyperlinks>
  <printOptions horizontalCentered="1"/>
  <pageMargins left="0.39370078740157483" right="0.39370078740157483" top="0.39370078740157483" bottom="0.59055118110236227" header="0.39370078740157483" footer="0.39370078740157483"/>
  <pageSetup paperSize="9" scale="85" fitToHeight="3" orientation="landscape" r:id="rId1"/>
  <headerFooter>
    <oddFooter>&amp;R&amp;"Cambria,Italic"&amp;9&amp;K00-049Page &amp;P of &amp;N</oddFooter>
  </headerFooter>
  <ignoredErrors>
    <ignoredError sqref="C45:C48 C49:C6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H25"/>
  <sheetViews>
    <sheetView showGridLines="0" zoomScale="110" zoomScaleNormal="110" workbookViewId="0">
      <pane xSplit="3" ySplit="4" topLeftCell="D5" activePane="bottomRight" state="frozen"/>
      <selection pane="topRight" activeCell="D1" sqref="D1"/>
      <selection pane="bottomLeft" activeCell="A5" sqref="A5"/>
      <selection pane="bottomRight"/>
    </sheetView>
  </sheetViews>
  <sheetFormatPr defaultColWidth="8.85546875" defaultRowHeight="12" x14ac:dyDescent="0.2"/>
  <cols>
    <col min="1" max="1" width="2.7109375" style="1" customWidth="1"/>
    <col min="2" max="8" width="29.28515625" style="1" customWidth="1"/>
    <col min="9" max="16384" width="8.85546875" style="1"/>
  </cols>
  <sheetData>
    <row r="1" spans="1:8" ht="15.75" x14ac:dyDescent="0.25">
      <c r="A1" s="25" t="s">
        <v>117</v>
      </c>
      <c r="C1" s="42" t="s">
        <v>181</v>
      </c>
    </row>
    <row r="4" spans="1:8" x14ac:dyDescent="0.2">
      <c r="A4" s="15" t="s">
        <v>115</v>
      </c>
      <c r="B4" s="15" t="s">
        <v>78</v>
      </c>
      <c r="C4" s="15" t="s">
        <v>138</v>
      </c>
      <c r="D4" s="15" t="s">
        <v>112</v>
      </c>
      <c r="E4" s="15" t="s">
        <v>113</v>
      </c>
      <c r="F4" s="15" t="s">
        <v>114</v>
      </c>
      <c r="G4" s="15" t="s">
        <v>116</v>
      </c>
      <c r="H4" s="15" t="s">
        <v>164</v>
      </c>
    </row>
    <row r="5" spans="1:8" ht="60" x14ac:dyDescent="0.2">
      <c r="A5" s="30" t="str">
        <f>Notes!C45</f>
        <v>01</v>
      </c>
      <c r="B5" s="30" t="str">
        <f>Notes!D45</f>
        <v>Infants receive a referral to a WCTO provider by 28 days of age (provisional results)</v>
      </c>
      <c r="C5" s="32" t="s">
        <v>139</v>
      </c>
      <c r="D5" s="32" t="s">
        <v>155</v>
      </c>
      <c r="E5" s="32" t="s">
        <v>252</v>
      </c>
      <c r="F5" s="32" t="s">
        <v>253</v>
      </c>
      <c r="G5" s="60" t="s">
        <v>211</v>
      </c>
      <c r="H5" s="32" t="s">
        <v>254</v>
      </c>
    </row>
    <row r="6" spans="1:8" ht="60" x14ac:dyDescent="0.2">
      <c r="A6" s="30" t="str">
        <f>Notes!C46</f>
        <v>02</v>
      </c>
      <c r="B6" s="30" t="str">
        <f>Notes!D46</f>
        <v>Infants receive WCTO core contact 1 before 50 days of age</v>
      </c>
      <c r="C6" s="32" t="s">
        <v>140</v>
      </c>
      <c r="D6" s="32" t="s">
        <v>156</v>
      </c>
      <c r="E6" s="32" t="s">
        <v>255</v>
      </c>
      <c r="F6" s="32" t="s">
        <v>256</v>
      </c>
      <c r="G6" s="32" t="s">
        <v>281</v>
      </c>
      <c r="H6" s="32" t="s">
        <v>254</v>
      </c>
    </row>
    <row r="7" spans="1:8" ht="84" x14ac:dyDescent="0.2">
      <c r="A7" s="30" t="str">
        <f>Notes!C47</f>
        <v>03</v>
      </c>
      <c r="B7" s="30" t="str">
        <f>Notes!D47</f>
        <v>Infants receive all WCTO core contacts in their first year of life</v>
      </c>
      <c r="C7" s="32" t="s">
        <v>141</v>
      </c>
      <c r="D7" s="32" t="s">
        <v>154</v>
      </c>
      <c r="E7" s="32" t="s">
        <v>280</v>
      </c>
      <c r="F7" s="32" t="s">
        <v>279</v>
      </c>
      <c r="G7" s="32" t="s">
        <v>281</v>
      </c>
      <c r="H7" s="32" t="s">
        <v>257</v>
      </c>
    </row>
    <row r="8" spans="1:8" ht="60" x14ac:dyDescent="0.2">
      <c r="A8" s="30" t="str">
        <f>Notes!C48</f>
        <v>04</v>
      </c>
      <c r="B8" s="30" t="str">
        <f>Notes!D48</f>
        <v>Infants are exclusively or fully breastfed at two weeks</v>
      </c>
      <c r="C8" s="32" t="s">
        <v>145</v>
      </c>
      <c r="D8" s="32" t="s">
        <v>122</v>
      </c>
      <c r="E8" s="32" t="s">
        <v>258</v>
      </c>
      <c r="F8" s="32" t="s">
        <v>278</v>
      </c>
      <c r="G8" s="32" t="s">
        <v>240</v>
      </c>
      <c r="H8" s="32" t="s">
        <v>259</v>
      </c>
    </row>
    <row r="9" spans="1:8" ht="60" x14ac:dyDescent="0.2">
      <c r="A9" s="30" t="str">
        <f>Notes!C49</f>
        <v>05</v>
      </c>
      <c r="B9" s="30" t="str">
        <f>Notes!D49</f>
        <v>Infants are exclusively or fully breastfed at discharge from LMC</v>
      </c>
      <c r="C9" s="32" t="s">
        <v>145</v>
      </c>
      <c r="D9" s="32" t="s">
        <v>166</v>
      </c>
      <c r="E9" s="32" t="s">
        <v>260</v>
      </c>
      <c r="F9" s="32" t="s">
        <v>278</v>
      </c>
      <c r="G9" s="32" t="s">
        <v>240</v>
      </c>
      <c r="H9" s="32" t="s">
        <v>259</v>
      </c>
    </row>
    <row r="10" spans="1:8" ht="60" x14ac:dyDescent="0.2">
      <c r="A10" s="30" t="str">
        <f>Notes!C50</f>
        <v>06</v>
      </c>
      <c r="B10" s="30" t="str">
        <f>Notes!D50</f>
        <v>Infants are exclusively or fully breastfed at three months</v>
      </c>
      <c r="C10" s="32" t="s">
        <v>145</v>
      </c>
      <c r="D10" s="32" t="s">
        <v>157</v>
      </c>
      <c r="E10" s="32" t="s">
        <v>214</v>
      </c>
      <c r="F10" s="32" t="s">
        <v>219</v>
      </c>
      <c r="G10" s="32" t="s">
        <v>281</v>
      </c>
      <c r="H10" s="32" t="s">
        <v>254</v>
      </c>
    </row>
    <row r="11" spans="1:8" ht="72" x14ac:dyDescent="0.2">
      <c r="A11" s="30" t="str">
        <f>Notes!C51</f>
        <v>07</v>
      </c>
      <c r="B11" s="30" t="str">
        <f>Notes!D51</f>
        <v>Households are smokefree at six weeks postnatal (still in developmental phase)</v>
      </c>
      <c r="C11" s="32" t="s">
        <v>146</v>
      </c>
      <c r="D11" s="32" t="s">
        <v>158</v>
      </c>
      <c r="E11" s="32" t="s">
        <v>261</v>
      </c>
      <c r="F11" s="32" t="s">
        <v>262</v>
      </c>
      <c r="G11" s="60" t="s">
        <v>239</v>
      </c>
      <c r="H11" s="32" t="s">
        <v>254</v>
      </c>
    </row>
    <row r="12" spans="1:8" ht="60" x14ac:dyDescent="0.2">
      <c r="A12" s="30" t="str">
        <f>Notes!C52</f>
        <v>08</v>
      </c>
      <c r="B12" s="30" t="str">
        <f>Notes!D52</f>
        <v>All women are screened for family violence at least three times during baby’s first year of life</v>
      </c>
      <c r="C12" s="32" t="s">
        <v>148</v>
      </c>
      <c r="D12" s="32" t="s">
        <v>159</v>
      </c>
      <c r="E12" s="32" t="s">
        <v>263</v>
      </c>
      <c r="F12" s="32" t="s">
        <v>264</v>
      </c>
      <c r="G12" s="32" t="s">
        <v>281</v>
      </c>
      <c r="H12" s="32" t="s">
        <v>265</v>
      </c>
    </row>
    <row r="13" spans="1:8" ht="72" x14ac:dyDescent="0.2">
      <c r="A13" s="30" t="str">
        <f>Notes!C53</f>
        <v>09</v>
      </c>
      <c r="B13" s="30" t="str">
        <f>Notes!D53</f>
        <v>All families are provided SUDI prevention information at a WCTO core contact before 50 days of age</v>
      </c>
      <c r="C13" s="32" t="s">
        <v>149</v>
      </c>
      <c r="D13" s="32" t="s">
        <v>160</v>
      </c>
      <c r="E13" s="32" t="s">
        <v>266</v>
      </c>
      <c r="F13" s="32" t="s">
        <v>267</v>
      </c>
      <c r="G13" s="32" t="s">
        <v>281</v>
      </c>
      <c r="H13" s="32" t="s">
        <v>254</v>
      </c>
    </row>
    <row r="14" spans="1:8" ht="96" x14ac:dyDescent="0.2">
      <c r="A14" s="30" t="str">
        <f>Notes!C54</f>
        <v>10</v>
      </c>
      <c r="B14" s="30" t="str">
        <f>Notes!D54</f>
        <v>Newborns are enrolled with a general practice by three months</v>
      </c>
      <c r="C14" s="32" t="s">
        <v>142</v>
      </c>
      <c r="D14" s="32" t="s">
        <v>193</v>
      </c>
      <c r="E14" s="32" t="s">
        <v>268</v>
      </c>
      <c r="F14" s="32" t="s">
        <v>269</v>
      </c>
      <c r="G14" s="32" t="s">
        <v>194</v>
      </c>
      <c r="H14" s="32" t="s">
        <v>270</v>
      </c>
    </row>
    <row r="15" spans="1:8" ht="48" x14ac:dyDescent="0.2">
      <c r="A15" s="30" t="str">
        <f>Notes!C55</f>
        <v>11</v>
      </c>
      <c r="B15" s="30" t="str">
        <f>Notes!D55</f>
        <v>Children aged 0-4 years are enrolled with the Community Oral Health Service</v>
      </c>
      <c r="C15" s="32" t="s">
        <v>143</v>
      </c>
      <c r="D15" s="32" t="s">
        <v>131</v>
      </c>
      <c r="E15" s="32" t="s">
        <v>271</v>
      </c>
      <c r="F15" s="32" t="s">
        <v>225</v>
      </c>
      <c r="G15" s="32" t="s">
        <v>227</v>
      </c>
      <c r="H15" s="32" t="s">
        <v>272</v>
      </c>
    </row>
    <row r="16" spans="1:8" ht="48" x14ac:dyDescent="0.2">
      <c r="A16" s="30" t="str">
        <f>Notes!C56</f>
        <v>12</v>
      </c>
      <c r="B16" s="30" t="str">
        <f>Notes!D56</f>
        <v>Average number of decayed missing and filled teeth in five-year-old children with caries are reduced</v>
      </c>
      <c r="C16" s="32" t="s">
        <v>144</v>
      </c>
      <c r="D16" s="32" t="s">
        <v>130</v>
      </c>
      <c r="E16" s="32" t="s">
        <v>277</v>
      </c>
      <c r="F16" s="32" t="s">
        <v>277</v>
      </c>
      <c r="G16" s="32"/>
      <c r="H16" s="32" t="s">
        <v>272</v>
      </c>
    </row>
    <row r="17" spans="1:8" ht="72" x14ac:dyDescent="0.2">
      <c r="A17" s="30" t="str">
        <f>Notes!C57</f>
        <v>13</v>
      </c>
      <c r="B17" s="30" t="str">
        <f>Notes!D57</f>
        <v>Children are fully immunised for age at five years of age</v>
      </c>
      <c r="C17" s="32" t="s">
        <v>151</v>
      </c>
      <c r="D17" s="32" t="s">
        <v>125</v>
      </c>
      <c r="E17" s="32" t="s">
        <v>273</v>
      </c>
      <c r="F17" s="32" t="s">
        <v>274</v>
      </c>
      <c r="G17" s="32" t="s">
        <v>126</v>
      </c>
      <c r="H17" s="32" t="s">
        <v>275</v>
      </c>
    </row>
    <row r="18" spans="1:8" ht="48" x14ac:dyDescent="0.2">
      <c r="A18" s="30" t="str">
        <f>Notes!C58</f>
        <v>14</v>
      </c>
      <c r="B18" s="30" t="str">
        <f>Notes!D58</f>
        <v>B4SCs are started before children are 4½ years</v>
      </c>
      <c r="C18" s="32" t="s">
        <v>147</v>
      </c>
      <c r="D18" s="32" t="s">
        <v>161</v>
      </c>
      <c r="E18" s="32" t="s">
        <v>215</v>
      </c>
      <c r="F18" s="32" t="s">
        <v>220</v>
      </c>
      <c r="G18" s="32"/>
      <c r="H18" s="32" t="s">
        <v>276</v>
      </c>
    </row>
    <row r="19" spans="1:8" ht="132" x14ac:dyDescent="0.2">
      <c r="A19" s="30" t="str">
        <f>Notes!C59</f>
        <v>15</v>
      </c>
      <c r="B19" s="30" t="str">
        <f>Notes!D59</f>
        <v>Children are at a healthy weight at four years</v>
      </c>
      <c r="C19" s="32" t="s">
        <v>150</v>
      </c>
      <c r="D19" s="32" t="s">
        <v>302</v>
      </c>
      <c r="E19" s="32" t="s">
        <v>216</v>
      </c>
      <c r="F19" s="32" t="s">
        <v>221</v>
      </c>
      <c r="G19" s="32"/>
      <c r="H19" s="32" t="s">
        <v>276</v>
      </c>
    </row>
    <row r="20" spans="1:8" ht="156" x14ac:dyDescent="0.2">
      <c r="A20" s="30" t="str">
        <f>Notes!C60</f>
        <v>16</v>
      </c>
      <c r="B20" s="30" t="str">
        <f>Notes!D60</f>
        <v>Children with a BMI &gt;98th percentile are referred</v>
      </c>
      <c r="C20" s="32" t="s">
        <v>150</v>
      </c>
      <c r="D20" s="32" t="s">
        <v>303</v>
      </c>
      <c r="E20" s="32" t="s">
        <v>217</v>
      </c>
      <c r="F20" s="32" t="s">
        <v>222</v>
      </c>
      <c r="G20" s="32"/>
      <c r="H20" s="32" t="s">
        <v>276</v>
      </c>
    </row>
    <row r="21" spans="1:8" ht="48" x14ac:dyDescent="0.2">
      <c r="A21" s="30" t="str">
        <f>Notes!C61</f>
        <v>17</v>
      </c>
      <c r="B21" s="30" t="str">
        <f>Notes!D61</f>
        <v>Children's well-being and resilience is supported</v>
      </c>
      <c r="C21" s="32" t="s">
        <v>152</v>
      </c>
      <c r="D21" s="32" t="s">
        <v>162</v>
      </c>
      <c r="E21" s="32" t="s">
        <v>218</v>
      </c>
      <c r="F21" s="32" t="s">
        <v>223</v>
      </c>
      <c r="G21" s="32"/>
      <c r="H21" s="32" t="s">
        <v>276</v>
      </c>
    </row>
    <row r="22" spans="1:8" ht="48" x14ac:dyDescent="0.2">
      <c r="A22" s="30" t="str">
        <f>Notes!C62</f>
        <v>18</v>
      </c>
      <c r="B22" s="30" t="str">
        <f>Notes!D62</f>
        <v>Children are referred when there is a concern for underlying mental health problems</v>
      </c>
      <c r="C22" s="32" t="s">
        <v>153</v>
      </c>
      <c r="D22" s="32" t="s">
        <v>163</v>
      </c>
      <c r="E22" s="32" t="s">
        <v>304</v>
      </c>
      <c r="F22" s="32" t="s">
        <v>224</v>
      </c>
      <c r="G22" s="32"/>
      <c r="H22" s="32" t="s">
        <v>276</v>
      </c>
    </row>
    <row r="23" spans="1:8" hidden="1" x14ac:dyDescent="0.2"/>
    <row r="24" spans="1:8" hidden="1" x14ac:dyDescent="0.2">
      <c r="A24" s="3" t="s">
        <v>123</v>
      </c>
    </row>
    <row r="25" spans="1:8" ht="60" hidden="1" x14ac:dyDescent="0.2">
      <c r="A25" s="30" t="str">
        <f>'Result by DHB'!L3</f>
        <v>01</v>
      </c>
      <c r="B25" s="30" t="str">
        <f>VLOOKUP($A25,$A$5:$H$22,COLUMN(B$4),)</f>
        <v>Infants receive a referral to a WCTO provider by 28 days of age (provisional results)</v>
      </c>
      <c r="C25" s="30" t="str">
        <f t="shared" ref="C25:H25" si="0">IF(VLOOKUP($A25,$A$5:$H$22,COLUMN(C$4),)=0,"N/A",VLOOKUP($A25,$A$5:$H$22,COLUMN(C$4),))</f>
        <v>Evidence shows that referral to WCTO by 28 days results in more infants receiving all of their WCTO core contacts.</v>
      </c>
      <c r="D25" s="30" t="str">
        <f t="shared" si="0"/>
        <v>This indicator looks at the percentage of newborns who have received referrals to a WCTO provider by the time they are 28 days old.</v>
      </c>
      <c r="E25" s="30" t="str">
        <f t="shared" si="0"/>
        <v>Number of children born between July and December 2014 who have received WCTO referrals by the time they are 28 days old.</v>
      </c>
      <c r="F25" s="30" t="str">
        <f t="shared" si="0"/>
        <v>Number of children born between July and December 2014 who have received WCTO referrals in the system.</v>
      </c>
      <c r="G25" s="30" t="str">
        <f t="shared" si="0"/>
        <v>Numbers provided here are provisional due to data quality issues. Any reported numbers here are subject to further refinement in future updates.</v>
      </c>
      <c r="H25" s="30" t="str">
        <f t="shared" si="0"/>
        <v>Based on WCTO data collated for the July and December 2014 period.</v>
      </c>
    </row>
  </sheetData>
  <hyperlinks>
    <hyperlink ref="C1" location="Notes!C25:D25" display="Back to Notes" xr:uid="{00000000-0004-0000-0100-000000000000}"/>
  </hyperlinks>
  <printOptions horizontalCentered="1"/>
  <pageMargins left="0.39370078740157483" right="0.39370078740157483" top="0.39370078740157483" bottom="0.59055118110236227" header="0.39370078740157483" footer="0.39370078740157483"/>
  <pageSetup paperSize="9" scale="68" fitToHeight="4" orientation="landscape" r:id="rId1"/>
  <headerFooter>
    <oddFooter>&amp;R&amp;"Cambria,Italic"&amp;9&amp;K00-049Page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AL612"/>
  <sheetViews>
    <sheetView showGridLines="0" showRowColHeaders="0" zoomScaleNormal="100" workbookViewId="0">
      <pane xSplit="8" ySplit="4" topLeftCell="I424" activePane="bottomRight" state="frozen"/>
      <selection pane="topRight" activeCell="I1" sqref="I1"/>
      <selection pane="bottomLeft" activeCell="A5" sqref="A5"/>
      <selection pane="bottomRight"/>
    </sheetView>
  </sheetViews>
  <sheetFormatPr defaultColWidth="8.85546875" defaultRowHeight="12" x14ac:dyDescent="0.2"/>
  <cols>
    <col min="1" max="1" width="2.28515625" style="62" customWidth="1"/>
    <col min="2" max="2" width="17" style="1" customWidth="1"/>
    <col min="3" max="24" width="10" style="2" customWidth="1"/>
    <col min="25" max="44" width="10" style="1" customWidth="1"/>
    <col min="45" max="16384" width="8.85546875" style="1"/>
  </cols>
  <sheetData>
    <row r="1" spans="1:16" x14ac:dyDescent="0.2">
      <c r="A1" s="120"/>
    </row>
    <row r="2" spans="1:16" ht="15.75" x14ac:dyDescent="0.25">
      <c r="A2" s="120"/>
      <c r="B2" s="25" t="s">
        <v>202</v>
      </c>
      <c r="O2" s="42" t="s">
        <v>181</v>
      </c>
    </row>
    <row r="3" spans="1:16" x14ac:dyDescent="0.2">
      <c r="A3" s="120"/>
      <c r="B3" s="24"/>
    </row>
    <row r="4" spans="1:16" x14ac:dyDescent="0.2">
      <c r="A4" s="120"/>
      <c r="B4" s="24"/>
    </row>
    <row r="5" spans="1:16" x14ac:dyDescent="0.2">
      <c r="A5" s="120"/>
    </row>
    <row r="6" spans="1:16" ht="14.25" x14ac:dyDescent="0.2">
      <c r="A6" s="120"/>
      <c r="B6" s="5" t="s">
        <v>283</v>
      </c>
      <c r="O6" s="111" t="s">
        <v>203</v>
      </c>
      <c r="P6" s="2">
        <v>1</v>
      </c>
    </row>
    <row r="7" spans="1:16" x14ac:dyDescent="0.2">
      <c r="A7" s="120"/>
      <c r="B7" s="4"/>
      <c r="I7" s="31"/>
      <c r="J7" s="31"/>
      <c r="K7" s="31"/>
      <c r="L7" s="31"/>
      <c r="M7" s="31"/>
      <c r="N7" s="31"/>
    </row>
    <row r="8" spans="1:16" x14ac:dyDescent="0.2">
      <c r="A8" s="120"/>
      <c r="B8" s="3"/>
      <c r="C8" s="12" t="s">
        <v>27</v>
      </c>
      <c r="D8" s="12"/>
      <c r="E8" s="12"/>
      <c r="F8" s="12"/>
      <c r="G8" s="12"/>
      <c r="H8" s="12"/>
      <c r="I8" s="11" t="s">
        <v>24</v>
      </c>
      <c r="J8" s="11"/>
      <c r="K8" s="11" t="s">
        <v>0</v>
      </c>
      <c r="L8" s="11"/>
      <c r="M8" s="11" t="s">
        <v>28</v>
      </c>
      <c r="N8" s="11"/>
      <c r="O8" s="11" t="s">
        <v>26</v>
      </c>
      <c r="P8" s="11"/>
    </row>
    <row r="9" spans="1:16" x14ac:dyDescent="0.2">
      <c r="A9" s="120"/>
      <c r="B9" s="8" t="s">
        <v>42</v>
      </c>
      <c r="C9" s="10" t="s">
        <v>24</v>
      </c>
      <c r="D9" s="10" t="s">
        <v>0</v>
      </c>
      <c r="E9" s="10" t="s">
        <v>28</v>
      </c>
      <c r="F9" s="10" t="s">
        <v>26</v>
      </c>
      <c r="G9" s="10" t="s">
        <v>200</v>
      </c>
      <c r="H9" s="10" t="s">
        <v>226</v>
      </c>
      <c r="I9" s="16" t="s">
        <v>110</v>
      </c>
      <c r="J9" s="16" t="s">
        <v>111</v>
      </c>
      <c r="K9" s="16" t="s">
        <v>110</v>
      </c>
      <c r="L9" s="16" t="s">
        <v>111</v>
      </c>
      <c r="M9" s="16" t="s">
        <v>110</v>
      </c>
      <c r="N9" s="16" t="s">
        <v>111</v>
      </c>
      <c r="O9" s="16" t="s">
        <v>110</v>
      </c>
      <c r="P9" s="16" t="s">
        <v>111</v>
      </c>
    </row>
    <row r="10" spans="1:16" x14ac:dyDescent="0.2">
      <c r="A10" s="120" t="s">
        <v>228</v>
      </c>
      <c r="B10" s="6" t="s">
        <v>4</v>
      </c>
      <c r="C10" s="13">
        <v>0.78659370725034194</v>
      </c>
      <c r="D10" s="13">
        <v>0.72033898305084743</v>
      </c>
      <c r="E10" s="13">
        <v>0.76190476190476186</v>
      </c>
      <c r="F10" s="13">
        <v>0.76149914821124365</v>
      </c>
      <c r="G10" s="13">
        <v>0.79458354624425143</v>
      </c>
      <c r="H10" s="13">
        <v>0.79173553719008261</v>
      </c>
      <c r="I10" s="7">
        <v>1725</v>
      </c>
      <c r="J10" s="7">
        <v>2193</v>
      </c>
      <c r="K10" s="7">
        <v>170</v>
      </c>
      <c r="L10" s="7">
        <v>236</v>
      </c>
      <c r="M10" s="7">
        <v>288</v>
      </c>
      <c r="N10" s="7">
        <v>378</v>
      </c>
      <c r="O10" s="7">
        <v>447</v>
      </c>
      <c r="P10" s="7">
        <v>587</v>
      </c>
    </row>
    <row r="11" spans="1:16" x14ac:dyDescent="0.2">
      <c r="A11" s="120" t="s">
        <v>229</v>
      </c>
      <c r="B11" s="6" t="s">
        <v>5</v>
      </c>
      <c r="C11" s="18">
        <v>0.73469387755102045</v>
      </c>
      <c r="D11" s="18">
        <v>0.68787276341948311</v>
      </c>
      <c r="E11" s="18">
        <v>0.75</v>
      </c>
      <c r="F11" s="18">
        <v>0.69270833333333337</v>
      </c>
      <c r="G11" s="18">
        <v>0.76731301939058172</v>
      </c>
      <c r="H11" s="18">
        <v>0.73423044575273344</v>
      </c>
      <c r="I11" s="7">
        <v>900</v>
      </c>
      <c r="J11" s="7">
        <v>1225</v>
      </c>
      <c r="K11" s="7">
        <v>346</v>
      </c>
      <c r="L11" s="7">
        <v>503</v>
      </c>
      <c r="M11" s="7">
        <v>27</v>
      </c>
      <c r="N11" s="7">
        <v>36</v>
      </c>
      <c r="O11" s="7">
        <v>266</v>
      </c>
      <c r="P11" s="7">
        <v>384</v>
      </c>
    </row>
    <row r="12" spans="1:16" x14ac:dyDescent="0.2">
      <c r="A12" s="120" t="s">
        <v>16</v>
      </c>
      <c r="B12" s="6" t="s">
        <v>6</v>
      </c>
      <c r="C12" s="18">
        <v>0.83883928571428568</v>
      </c>
      <c r="D12" s="18">
        <v>0.75985663082437271</v>
      </c>
      <c r="E12" s="18">
        <v>0.77981651376146788</v>
      </c>
      <c r="F12" s="18">
        <v>0.8380281690140845</v>
      </c>
      <c r="G12" s="18">
        <v>0.85007649158592558</v>
      </c>
      <c r="H12" s="18">
        <v>0.84185828249648054</v>
      </c>
      <c r="I12" s="7">
        <v>1879</v>
      </c>
      <c r="J12" s="7">
        <v>2240</v>
      </c>
      <c r="K12" s="7">
        <v>212</v>
      </c>
      <c r="L12" s="7">
        <v>279</v>
      </c>
      <c r="M12" s="7">
        <v>85</v>
      </c>
      <c r="N12" s="7">
        <v>109</v>
      </c>
      <c r="O12" s="7">
        <v>119</v>
      </c>
      <c r="P12" s="7">
        <v>142</v>
      </c>
    </row>
    <row r="13" spans="1:16" x14ac:dyDescent="0.2">
      <c r="A13" s="120" t="s">
        <v>230</v>
      </c>
      <c r="B13" s="6" t="s">
        <v>7</v>
      </c>
      <c r="C13" s="18">
        <v>0.64787644787644783</v>
      </c>
      <c r="D13" s="18">
        <v>0.5957446808510638</v>
      </c>
      <c r="E13" s="18">
        <v>0.53703703703703709</v>
      </c>
      <c r="F13" s="18">
        <v>0.60402684563758391</v>
      </c>
      <c r="G13" s="18">
        <v>0.6567299006323396</v>
      </c>
      <c r="H13" s="18">
        <v>0.65796124684077506</v>
      </c>
      <c r="I13" s="7">
        <v>839</v>
      </c>
      <c r="J13" s="7">
        <v>1295</v>
      </c>
      <c r="K13" s="7">
        <v>112</v>
      </c>
      <c r="L13" s="7">
        <v>188</v>
      </c>
      <c r="M13" s="7">
        <v>58</v>
      </c>
      <c r="N13" s="7">
        <v>108</v>
      </c>
      <c r="O13" s="7">
        <v>90</v>
      </c>
      <c r="P13" s="7">
        <v>149</v>
      </c>
    </row>
    <row r="14" spans="1:16" x14ac:dyDescent="0.2">
      <c r="A14" s="120" t="s">
        <v>228</v>
      </c>
      <c r="B14" s="6" t="s">
        <v>8</v>
      </c>
      <c r="C14" s="18">
        <v>0.77820099619103433</v>
      </c>
      <c r="D14" s="18">
        <v>0.73252688172043012</v>
      </c>
      <c r="E14" s="18">
        <v>0.745694022289767</v>
      </c>
      <c r="F14" s="18">
        <v>0.76464208242950105</v>
      </c>
      <c r="G14" s="18">
        <v>0.79093293368302731</v>
      </c>
      <c r="H14" s="18">
        <v>0.79142621599340479</v>
      </c>
      <c r="I14" s="7">
        <v>2656</v>
      </c>
      <c r="J14" s="7">
        <v>3413</v>
      </c>
      <c r="K14" s="7">
        <v>545</v>
      </c>
      <c r="L14" s="7">
        <v>744</v>
      </c>
      <c r="M14" s="7">
        <v>736</v>
      </c>
      <c r="N14" s="7">
        <v>987</v>
      </c>
      <c r="O14" s="7">
        <v>1410</v>
      </c>
      <c r="P14" s="7">
        <v>1844</v>
      </c>
    </row>
    <row r="15" spans="1:16" x14ac:dyDescent="0.2">
      <c r="A15" s="120" t="s">
        <v>230</v>
      </c>
      <c r="B15" s="6" t="s">
        <v>9</v>
      </c>
      <c r="C15" s="18">
        <v>0.76689976689976691</v>
      </c>
      <c r="D15" s="18">
        <v>0.76368876080691639</v>
      </c>
      <c r="E15" s="18">
        <v>0.8936170212765957</v>
      </c>
      <c r="F15" s="18">
        <v>0.79850746268656714</v>
      </c>
      <c r="G15" s="18">
        <v>0.7690802348336595</v>
      </c>
      <c r="H15" s="18">
        <v>0.75955610357583225</v>
      </c>
      <c r="I15" s="7">
        <v>658</v>
      </c>
      <c r="J15" s="7">
        <v>858</v>
      </c>
      <c r="K15" s="7">
        <v>265</v>
      </c>
      <c r="L15" s="7">
        <v>347</v>
      </c>
      <c r="M15" s="7">
        <v>42</v>
      </c>
      <c r="N15" s="7">
        <v>47</v>
      </c>
      <c r="O15" s="7">
        <v>321</v>
      </c>
      <c r="P15" s="7">
        <v>402</v>
      </c>
    </row>
    <row r="16" spans="1:16" x14ac:dyDescent="0.2">
      <c r="A16" s="120" t="s">
        <v>230</v>
      </c>
      <c r="B16" s="6" t="s">
        <v>109</v>
      </c>
      <c r="C16" s="18">
        <v>0.71753681392235613</v>
      </c>
      <c r="D16" s="18">
        <v>0.6227544910179641</v>
      </c>
      <c r="E16" s="18">
        <v>0.73684210526315785</v>
      </c>
      <c r="F16" s="18">
        <v>0.69387755102040816</v>
      </c>
      <c r="G16" s="18">
        <v>0.7448275862068966</v>
      </c>
      <c r="H16" s="18">
        <v>0.71535022354694489</v>
      </c>
      <c r="I16" s="7">
        <v>536</v>
      </c>
      <c r="J16" s="7">
        <v>747</v>
      </c>
      <c r="K16" s="7">
        <v>104</v>
      </c>
      <c r="L16" s="7">
        <v>167</v>
      </c>
      <c r="M16" s="7">
        <v>56</v>
      </c>
      <c r="N16" s="7">
        <v>76</v>
      </c>
      <c r="O16" s="7">
        <v>102</v>
      </c>
      <c r="P16" s="7">
        <v>147</v>
      </c>
    </row>
    <row r="17" spans="1:16" x14ac:dyDescent="0.2">
      <c r="A17" s="120" t="s">
        <v>229</v>
      </c>
      <c r="B17" s="6" t="s">
        <v>11</v>
      </c>
      <c r="C17" s="18">
        <v>0.84033613445378152</v>
      </c>
      <c r="D17" s="18">
        <v>0.82059800664451832</v>
      </c>
      <c r="E17" s="18">
        <v>0.8571428571428571</v>
      </c>
      <c r="F17" s="18">
        <v>0.80918727915194344</v>
      </c>
      <c r="G17" s="18">
        <v>0.86054421768707479</v>
      </c>
      <c r="H17" s="18">
        <v>0.83972125435540068</v>
      </c>
      <c r="I17" s="7">
        <v>500</v>
      </c>
      <c r="J17" s="7">
        <v>595</v>
      </c>
      <c r="K17" s="7">
        <v>247</v>
      </c>
      <c r="L17" s="7">
        <v>301</v>
      </c>
      <c r="M17" s="7">
        <v>18</v>
      </c>
      <c r="N17" s="7">
        <v>21</v>
      </c>
      <c r="O17" s="7">
        <v>229</v>
      </c>
      <c r="P17" s="7">
        <v>283</v>
      </c>
    </row>
    <row r="18" spans="1:16" x14ac:dyDescent="0.2">
      <c r="A18" s="120" t="s">
        <v>230</v>
      </c>
      <c r="B18" s="6" t="s">
        <v>30</v>
      </c>
      <c r="C18" s="18">
        <v>0.88799076212471129</v>
      </c>
      <c r="D18" s="18">
        <v>0.88498402555910538</v>
      </c>
      <c r="E18" s="18">
        <v>0.9</v>
      </c>
      <c r="F18" s="18">
        <v>0.85849056603773588</v>
      </c>
      <c r="G18" s="18">
        <v>0.88969258589511757</v>
      </c>
      <c r="H18" s="18">
        <v>0.88740920096852305</v>
      </c>
      <c r="I18" s="7">
        <v>769</v>
      </c>
      <c r="J18" s="7">
        <v>866</v>
      </c>
      <c r="K18" s="7">
        <v>277</v>
      </c>
      <c r="L18" s="7">
        <v>313</v>
      </c>
      <c r="M18" s="7">
        <v>36</v>
      </c>
      <c r="N18" s="7">
        <v>40</v>
      </c>
      <c r="O18" s="7">
        <v>273</v>
      </c>
      <c r="P18" s="7">
        <v>318</v>
      </c>
    </row>
    <row r="19" spans="1:16" x14ac:dyDescent="0.2">
      <c r="A19" s="120" t="s">
        <v>16</v>
      </c>
      <c r="B19" s="6" t="s">
        <v>13</v>
      </c>
      <c r="C19" s="18">
        <v>0.87393526405451449</v>
      </c>
      <c r="D19" s="18">
        <v>0.81481481481481477</v>
      </c>
      <c r="E19" s="18">
        <v>0.80952380952380953</v>
      </c>
      <c r="F19" s="18">
        <v>0.86</v>
      </c>
      <c r="G19" s="18">
        <v>0.88726513569937371</v>
      </c>
      <c r="H19" s="18">
        <v>0.87632508833922262</v>
      </c>
      <c r="I19" s="7">
        <v>513</v>
      </c>
      <c r="J19" s="7">
        <v>587</v>
      </c>
      <c r="K19" s="7">
        <v>88</v>
      </c>
      <c r="L19" s="7">
        <v>108</v>
      </c>
      <c r="M19" s="7">
        <v>17</v>
      </c>
      <c r="N19" s="7">
        <v>21</v>
      </c>
      <c r="O19" s="7">
        <v>43</v>
      </c>
      <c r="P19" s="7">
        <v>50</v>
      </c>
    </row>
    <row r="20" spans="1:16" x14ac:dyDescent="0.2">
      <c r="A20" s="120" t="s">
        <v>228</v>
      </c>
      <c r="B20" s="6" t="s">
        <v>14</v>
      </c>
      <c r="C20" s="18">
        <v>0.81764004767580456</v>
      </c>
      <c r="D20" s="18">
        <v>0.79676674364896072</v>
      </c>
      <c r="E20" s="18">
        <v>0.73333333333333328</v>
      </c>
      <c r="F20" s="18">
        <v>0.80045351473922899</v>
      </c>
      <c r="G20" s="18">
        <v>0.83990147783251234</v>
      </c>
      <c r="H20" s="18">
        <v>0.82076637824474663</v>
      </c>
      <c r="I20" s="7">
        <v>686</v>
      </c>
      <c r="J20" s="7">
        <v>839</v>
      </c>
      <c r="K20" s="7">
        <v>345</v>
      </c>
      <c r="L20" s="7">
        <v>433</v>
      </c>
      <c r="M20" s="7">
        <v>22</v>
      </c>
      <c r="N20" s="7">
        <v>30</v>
      </c>
      <c r="O20" s="7">
        <v>353</v>
      </c>
      <c r="P20" s="7">
        <v>441</v>
      </c>
    </row>
    <row r="21" spans="1:16" x14ac:dyDescent="0.2">
      <c r="A21" s="120" t="s">
        <v>16</v>
      </c>
      <c r="B21" s="6" t="s">
        <v>15</v>
      </c>
      <c r="C21" s="18">
        <v>0.90517241379310343</v>
      </c>
      <c r="D21" s="18">
        <v>0.8</v>
      </c>
      <c r="E21" s="18">
        <v>0.88888888888888884</v>
      </c>
      <c r="F21" s="18">
        <v>1</v>
      </c>
      <c r="G21" s="18">
        <v>0.92385786802030456</v>
      </c>
      <c r="H21" s="18">
        <v>0.905829596412556</v>
      </c>
      <c r="I21" s="7">
        <v>210</v>
      </c>
      <c r="J21" s="7">
        <v>232</v>
      </c>
      <c r="K21" s="7">
        <v>28</v>
      </c>
      <c r="L21" s="7">
        <v>35</v>
      </c>
      <c r="M21" s="7">
        <v>8</v>
      </c>
      <c r="N21" s="7">
        <v>9</v>
      </c>
      <c r="O21" s="7">
        <v>5</v>
      </c>
      <c r="P21" s="7">
        <v>5</v>
      </c>
    </row>
    <row r="22" spans="1:16" x14ac:dyDescent="0.2">
      <c r="A22" s="120" t="s">
        <v>16</v>
      </c>
      <c r="B22" s="6" t="s">
        <v>16</v>
      </c>
      <c r="C22" s="18">
        <v>0.79169929522317928</v>
      </c>
      <c r="D22" s="18">
        <v>0.78109452736318408</v>
      </c>
      <c r="E22" s="18">
        <v>0.63043478260869568</v>
      </c>
      <c r="F22" s="18">
        <v>0.76984126984126988</v>
      </c>
      <c r="G22" s="18">
        <v>0.79368029739776946</v>
      </c>
      <c r="H22" s="18">
        <v>0.79772542648253453</v>
      </c>
      <c r="I22" s="7">
        <v>1011</v>
      </c>
      <c r="J22" s="7">
        <v>1277</v>
      </c>
      <c r="K22" s="7">
        <v>157</v>
      </c>
      <c r="L22" s="7">
        <v>201</v>
      </c>
      <c r="M22" s="7">
        <v>29</v>
      </c>
      <c r="N22" s="7">
        <v>46</v>
      </c>
      <c r="O22" s="7">
        <v>97</v>
      </c>
      <c r="P22" s="7">
        <v>126</v>
      </c>
    </row>
    <row r="23" spans="1:16" x14ac:dyDescent="0.2">
      <c r="A23" s="120" t="s">
        <v>229</v>
      </c>
      <c r="B23" s="6" t="s">
        <v>17</v>
      </c>
      <c r="C23" s="18">
        <v>0.78275862068965518</v>
      </c>
      <c r="D23" s="18">
        <v>0.78260869565217395</v>
      </c>
      <c r="E23" s="18">
        <v>0.6428571428571429</v>
      </c>
      <c r="F23" s="18">
        <v>0.77894736842105261</v>
      </c>
      <c r="G23" s="18">
        <v>0.78301886792452835</v>
      </c>
      <c r="H23" s="18">
        <v>0.78985507246376807</v>
      </c>
      <c r="I23" s="7">
        <v>227</v>
      </c>
      <c r="J23" s="7">
        <v>290</v>
      </c>
      <c r="K23" s="7">
        <v>144</v>
      </c>
      <c r="L23" s="7">
        <v>184</v>
      </c>
      <c r="M23" s="7">
        <v>9</v>
      </c>
      <c r="N23" s="7">
        <v>14</v>
      </c>
      <c r="O23" s="7">
        <v>148</v>
      </c>
      <c r="P23" s="7">
        <v>190</v>
      </c>
    </row>
    <row r="24" spans="1:16" x14ac:dyDescent="0.2">
      <c r="A24" s="120" t="s">
        <v>229</v>
      </c>
      <c r="B24" s="6" t="s">
        <v>18</v>
      </c>
      <c r="C24" s="18">
        <v>0.70186335403726707</v>
      </c>
      <c r="D24" s="18">
        <v>0.62318840579710144</v>
      </c>
      <c r="E24" s="18">
        <v>0.58823529411764708</v>
      </c>
      <c r="F24" s="18">
        <v>0.64655172413793105</v>
      </c>
      <c r="G24" s="18">
        <v>0.73913043478260865</v>
      </c>
      <c r="H24" s="18">
        <v>0.70494417862838921</v>
      </c>
      <c r="I24" s="7">
        <v>452</v>
      </c>
      <c r="J24" s="7">
        <v>644</v>
      </c>
      <c r="K24" s="7">
        <v>129</v>
      </c>
      <c r="L24" s="7">
        <v>207</v>
      </c>
      <c r="M24" s="7">
        <v>10</v>
      </c>
      <c r="N24" s="7">
        <v>17</v>
      </c>
      <c r="O24" s="7">
        <v>75</v>
      </c>
      <c r="P24" s="7">
        <v>116</v>
      </c>
    </row>
    <row r="25" spans="1:16" x14ac:dyDescent="0.2">
      <c r="A25" s="120" t="s">
        <v>229</v>
      </c>
      <c r="B25" s="6" t="s">
        <v>19</v>
      </c>
      <c r="C25" s="18">
        <v>0.58233317330772927</v>
      </c>
      <c r="D25" s="18">
        <v>0.57264957264957261</v>
      </c>
      <c r="E25" s="18">
        <v>0.47272727272727272</v>
      </c>
      <c r="F25" s="18">
        <v>0.5641025641025641</v>
      </c>
      <c r="G25" s="18">
        <v>0.58725561187545261</v>
      </c>
      <c r="H25" s="18">
        <v>0.58844399391789148</v>
      </c>
      <c r="I25" s="7">
        <v>1213</v>
      </c>
      <c r="J25" s="7">
        <v>2083</v>
      </c>
      <c r="K25" s="7">
        <v>402</v>
      </c>
      <c r="L25" s="7">
        <v>702</v>
      </c>
      <c r="M25" s="7">
        <v>52</v>
      </c>
      <c r="N25" s="7">
        <v>110</v>
      </c>
      <c r="O25" s="7">
        <v>352</v>
      </c>
      <c r="P25" s="7">
        <v>624</v>
      </c>
    </row>
    <row r="26" spans="1:16" x14ac:dyDescent="0.2">
      <c r="A26" s="120" t="s">
        <v>230</v>
      </c>
      <c r="B26" s="6" t="s">
        <v>20</v>
      </c>
      <c r="C26" s="18">
        <v>0.83783783783783783</v>
      </c>
      <c r="D26" s="18">
        <v>0.8</v>
      </c>
      <c r="E26" s="18">
        <v>0.5</v>
      </c>
      <c r="F26" s="18">
        <v>0.9</v>
      </c>
      <c r="G26" s="18">
        <v>0.8571428571428571</v>
      </c>
      <c r="H26" s="18">
        <v>0.84403669724770647</v>
      </c>
      <c r="I26" s="7">
        <v>186</v>
      </c>
      <c r="J26" s="7">
        <v>222</v>
      </c>
      <c r="K26" s="7">
        <v>60</v>
      </c>
      <c r="L26" s="7">
        <v>75</v>
      </c>
      <c r="M26" s="7">
        <v>2</v>
      </c>
      <c r="N26" s="7">
        <v>4</v>
      </c>
      <c r="O26" s="7">
        <v>45</v>
      </c>
      <c r="P26" s="7">
        <v>50</v>
      </c>
    </row>
    <row r="27" spans="1:16" x14ac:dyDescent="0.2">
      <c r="A27" s="120" t="s">
        <v>228</v>
      </c>
      <c r="B27" s="6" t="s">
        <v>21</v>
      </c>
      <c r="C27" s="18">
        <v>0.68545340050377834</v>
      </c>
      <c r="D27" s="18">
        <v>0.61403508771929827</v>
      </c>
      <c r="E27" s="18">
        <v>0.57938718662952648</v>
      </c>
      <c r="F27" s="18">
        <v>0.60571428571428576</v>
      </c>
      <c r="G27" s="18">
        <v>0.6957148001440403</v>
      </c>
      <c r="H27" s="18">
        <v>0.69897053603123893</v>
      </c>
      <c r="I27" s="7">
        <v>2177</v>
      </c>
      <c r="J27" s="7">
        <v>3176</v>
      </c>
      <c r="K27" s="7">
        <v>245</v>
      </c>
      <c r="L27" s="7">
        <v>399</v>
      </c>
      <c r="M27" s="7">
        <v>208</v>
      </c>
      <c r="N27" s="7">
        <v>359</v>
      </c>
      <c r="O27" s="7">
        <v>212</v>
      </c>
      <c r="P27" s="7">
        <v>350</v>
      </c>
    </row>
    <row r="28" spans="1:16" x14ac:dyDescent="0.2">
      <c r="A28" s="120" t="s">
        <v>16</v>
      </c>
      <c r="B28" s="6" t="s">
        <v>22</v>
      </c>
      <c r="C28" s="18">
        <v>0.8828125</v>
      </c>
      <c r="D28" s="18">
        <v>0.95652173913043481</v>
      </c>
      <c r="E28" s="18">
        <v>0.75</v>
      </c>
      <c r="F28" s="18">
        <v>0.9</v>
      </c>
      <c r="G28" s="18">
        <v>0.8666666666666667</v>
      </c>
      <c r="H28" s="18">
        <v>0.88709677419354838</v>
      </c>
      <c r="I28" s="7">
        <v>113</v>
      </c>
      <c r="J28" s="7">
        <v>128</v>
      </c>
      <c r="K28" s="7">
        <v>22</v>
      </c>
      <c r="L28" s="7">
        <v>23</v>
      </c>
      <c r="M28" s="7">
        <v>3</v>
      </c>
      <c r="N28" s="7">
        <v>4</v>
      </c>
      <c r="O28" s="7">
        <v>9</v>
      </c>
      <c r="P28" s="7">
        <v>10</v>
      </c>
    </row>
    <row r="29" spans="1:16" x14ac:dyDescent="0.2">
      <c r="A29" s="120" t="s">
        <v>230</v>
      </c>
      <c r="B29" s="6" t="s">
        <v>23</v>
      </c>
      <c r="C29" s="18">
        <v>0.89415041782729809</v>
      </c>
      <c r="D29" s="18">
        <v>0.89743589743589747</v>
      </c>
      <c r="E29" s="18">
        <v>0.91666666666666663</v>
      </c>
      <c r="F29" s="18">
        <v>0.88095238095238093</v>
      </c>
      <c r="G29" s="18">
        <v>0.89162561576354682</v>
      </c>
      <c r="H29" s="18">
        <v>0.89337175792507206</v>
      </c>
      <c r="I29" s="7">
        <v>321</v>
      </c>
      <c r="J29" s="7">
        <v>359</v>
      </c>
      <c r="K29" s="7">
        <v>140</v>
      </c>
      <c r="L29" s="7">
        <v>156</v>
      </c>
      <c r="M29" s="7">
        <v>11</v>
      </c>
      <c r="N29" s="7">
        <v>12</v>
      </c>
      <c r="O29" s="7">
        <v>148</v>
      </c>
      <c r="P29" s="7">
        <v>168</v>
      </c>
    </row>
    <row r="30" spans="1:16" x14ac:dyDescent="0.2">
      <c r="A30" s="120"/>
      <c r="B30" s="6" t="s">
        <v>35</v>
      </c>
      <c r="C30" s="18">
        <v>0.76190476190476186</v>
      </c>
      <c r="D30" s="18">
        <v>1</v>
      </c>
      <c r="E30" s="18">
        <v>0</v>
      </c>
      <c r="F30" s="18" t="e">
        <v>#DIV/0!</v>
      </c>
      <c r="G30" s="18">
        <v>0.66666666666666663</v>
      </c>
      <c r="H30" s="18">
        <v>0.8</v>
      </c>
      <c r="I30" s="7">
        <v>16</v>
      </c>
      <c r="J30" s="7">
        <v>21</v>
      </c>
      <c r="K30" s="7">
        <v>6</v>
      </c>
      <c r="L30" s="7">
        <v>6</v>
      </c>
      <c r="M30" s="7">
        <v>0</v>
      </c>
      <c r="N30" s="7">
        <v>1</v>
      </c>
      <c r="O30" s="7">
        <v>0</v>
      </c>
      <c r="P30" s="7">
        <v>0</v>
      </c>
    </row>
    <row r="31" spans="1:16" x14ac:dyDescent="0.2">
      <c r="A31" s="120"/>
      <c r="B31" s="6"/>
      <c r="C31" s="18">
        <v>0.70422535211267601</v>
      </c>
      <c r="D31" s="18">
        <v>0.77142857142857146</v>
      </c>
      <c r="E31" s="18">
        <v>0.58333333333333337</v>
      </c>
      <c r="F31" s="18" t="e">
        <v>#DIV/0!</v>
      </c>
      <c r="G31" s="18">
        <v>0.63888888888888884</v>
      </c>
      <c r="H31" s="18">
        <v>0.72881355932203384</v>
      </c>
      <c r="I31" s="7">
        <v>50</v>
      </c>
      <c r="J31" s="7">
        <v>71</v>
      </c>
      <c r="K31" s="7">
        <v>27</v>
      </c>
      <c r="L31" s="7">
        <v>35</v>
      </c>
      <c r="M31" s="7">
        <v>7</v>
      </c>
      <c r="N31" s="7">
        <v>12</v>
      </c>
      <c r="O31" s="7">
        <v>0</v>
      </c>
      <c r="P31" s="7">
        <v>0</v>
      </c>
    </row>
    <row r="32" spans="1:16" x14ac:dyDescent="0.2">
      <c r="A32" s="120"/>
      <c r="B32" s="8" t="s">
        <v>2</v>
      </c>
      <c r="C32" s="19">
        <v>0.75497624245537431</v>
      </c>
      <c r="D32" s="19">
        <v>0.72155264090747961</v>
      </c>
      <c r="E32" s="19">
        <v>0.70626792298238428</v>
      </c>
      <c r="F32" s="19">
        <v>0.74287503914813657</v>
      </c>
      <c r="G32" s="19">
        <v>0.76561882724758734</v>
      </c>
      <c r="H32" s="19">
        <v>0.76065965583174</v>
      </c>
      <c r="I32" s="10">
        <v>17637</v>
      </c>
      <c r="J32" s="10">
        <v>23361</v>
      </c>
      <c r="K32" s="10">
        <v>4071</v>
      </c>
      <c r="L32" s="10">
        <v>5642</v>
      </c>
      <c r="M32" s="10">
        <v>1724</v>
      </c>
      <c r="N32" s="10">
        <v>2441</v>
      </c>
      <c r="O32" s="10">
        <v>4744</v>
      </c>
      <c r="P32" s="10">
        <v>6386</v>
      </c>
    </row>
    <row r="33" spans="1:16" x14ac:dyDescent="0.2">
      <c r="A33" s="120"/>
      <c r="B33" s="114" t="s">
        <v>228</v>
      </c>
      <c r="C33" s="115">
        <v>0.75293628520943767</v>
      </c>
      <c r="D33" s="115">
        <v>0.7201986754966887</v>
      </c>
      <c r="E33" s="115">
        <v>0.71493728620296471</v>
      </c>
      <c r="F33" s="115">
        <v>0.75170701427684672</v>
      </c>
      <c r="G33" s="115">
        <v>0.7605327186579588</v>
      </c>
      <c r="H33" s="115">
        <v>0.76140841489767386</v>
      </c>
      <c r="I33" s="116">
        <v>7244</v>
      </c>
      <c r="J33" s="116">
        <v>9621</v>
      </c>
      <c r="K33" s="116">
        <v>1305</v>
      </c>
      <c r="L33" s="116">
        <v>1812</v>
      </c>
      <c r="M33" s="116">
        <v>1254</v>
      </c>
      <c r="N33" s="116">
        <v>1754</v>
      </c>
      <c r="O33" s="116">
        <v>2422</v>
      </c>
      <c r="P33" s="116">
        <v>3222</v>
      </c>
    </row>
    <row r="34" spans="1:16" x14ac:dyDescent="0.2">
      <c r="A34" s="120"/>
      <c r="B34" s="114" t="s">
        <v>229</v>
      </c>
      <c r="C34" s="115">
        <v>0.68058714078974569</v>
      </c>
      <c r="D34" s="115">
        <v>0.66842382709541381</v>
      </c>
      <c r="E34" s="115">
        <v>0.58585858585858586</v>
      </c>
      <c r="F34" s="115">
        <v>0.67000626174076394</v>
      </c>
      <c r="G34" s="115">
        <v>0.68843537414965983</v>
      </c>
      <c r="H34" s="115">
        <v>0.68463030825608973</v>
      </c>
      <c r="I34" s="116">
        <v>3292</v>
      </c>
      <c r="J34" s="116">
        <v>4837</v>
      </c>
      <c r="K34" s="116">
        <v>1268</v>
      </c>
      <c r="L34" s="116">
        <v>1897</v>
      </c>
      <c r="M34" s="116">
        <v>116</v>
      </c>
      <c r="N34" s="116">
        <v>198</v>
      </c>
      <c r="O34" s="116">
        <v>1070</v>
      </c>
      <c r="P34" s="116">
        <v>1597</v>
      </c>
    </row>
    <row r="35" spans="1:16" x14ac:dyDescent="0.2">
      <c r="A35" s="120"/>
      <c r="B35" s="114" t="s">
        <v>230</v>
      </c>
      <c r="C35" s="115">
        <v>0.76121463077984819</v>
      </c>
      <c r="D35" s="115">
        <v>0.76886035313001611</v>
      </c>
      <c r="E35" s="115">
        <v>0.7142857142857143</v>
      </c>
      <c r="F35" s="115">
        <v>0.79335494327390599</v>
      </c>
      <c r="G35" s="115">
        <v>0.75814253466623671</v>
      </c>
      <c r="H35" s="115">
        <v>0.76453201970443352</v>
      </c>
      <c r="I35" s="116">
        <v>3309</v>
      </c>
      <c r="J35" s="116">
        <v>4347</v>
      </c>
      <c r="K35" s="116">
        <v>958</v>
      </c>
      <c r="L35" s="116">
        <v>1246</v>
      </c>
      <c r="M35" s="116">
        <v>205</v>
      </c>
      <c r="N35" s="116">
        <v>287</v>
      </c>
      <c r="O35" s="116">
        <v>979</v>
      </c>
      <c r="P35" s="116">
        <v>1234</v>
      </c>
    </row>
    <row r="36" spans="1:16" x14ac:dyDescent="0.2">
      <c r="A36" s="120"/>
      <c r="B36" s="114" t="s">
        <v>16</v>
      </c>
      <c r="C36" s="115">
        <v>0.83467741935483875</v>
      </c>
      <c r="D36" s="115">
        <v>0.78482972136222906</v>
      </c>
      <c r="E36" s="115">
        <v>0.75132275132275128</v>
      </c>
      <c r="F36" s="115">
        <v>0.81981981981981977</v>
      </c>
      <c r="G36" s="115">
        <v>0.84311157674174964</v>
      </c>
      <c r="H36" s="115">
        <v>0.8383625730994152</v>
      </c>
      <c r="I36" s="116">
        <v>3726</v>
      </c>
      <c r="J36" s="116">
        <v>4464</v>
      </c>
      <c r="K36" s="116">
        <v>507</v>
      </c>
      <c r="L36" s="116">
        <v>646</v>
      </c>
      <c r="M36" s="116">
        <v>142</v>
      </c>
      <c r="N36" s="116">
        <v>189</v>
      </c>
      <c r="O36" s="116">
        <v>273</v>
      </c>
      <c r="P36" s="116">
        <v>333</v>
      </c>
    </row>
    <row r="37" spans="1:16" x14ac:dyDescent="0.2">
      <c r="A37" s="120"/>
    </row>
    <row r="38" spans="1:16" x14ac:dyDescent="0.2">
      <c r="A38" s="120"/>
    </row>
    <row r="39" spans="1:16" ht="14.25" x14ac:dyDescent="0.2">
      <c r="A39" s="120"/>
      <c r="B39" s="5" t="s">
        <v>284</v>
      </c>
      <c r="O39" s="111" t="s">
        <v>203</v>
      </c>
      <c r="P39" s="2">
        <v>2</v>
      </c>
    </row>
    <row r="40" spans="1:16" x14ac:dyDescent="0.2">
      <c r="A40" s="120"/>
      <c r="B40" s="4"/>
    </row>
    <row r="41" spans="1:16" x14ac:dyDescent="0.2">
      <c r="A41" s="120"/>
      <c r="B41" s="3"/>
      <c r="C41" s="12" t="s">
        <v>27</v>
      </c>
      <c r="D41" s="12"/>
      <c r="E41" s="12"/>
      <c r="F41" s="12"/>
      <c r="G41" s="12"/>
      <c r="H41" s="12"/>
      <c r="I41" s="11" t="s">
        <v>24</v>
      </c>
      <c r="J41" s="11"/>
      <c r="K41" s="11" t="s">
        <v>0</v>
      </c>
      <c r="L41" s="11"/>
      <c r="M41" s="11" t="s">
        <v>28</v>
      </c>
      <c r="N41" s="11"/>
      <c r="O41" s="11" t="s">
        <v>26</v>
      </c>
      <c r="P41" s="11"/>
    </row>
    <row r="42" spans="1:16" x14ac:dyDescent="0.2">
      <c r="A42" s="120"/>
      <c r="B42" s="8" t="s">
        <v>42</v>
      </c>
      <c r="C42" s="10" t="s">
        <v>24</v>
      </c>
      <c r="D42" s="10" t="s">
        <v>0</v>
      </c>
      <c r="E42" s="10" t="s">
        <v>28</v>
      </c>
      <c r="F42" s="10" t="s">
        <v>26</v>
      </c>
      <c r="G42" s="10" t="s">
        <v>200</v>
      </c>
      <c r="H42" s="10" t="s">
        <v>226</v>
      </c>
      <c r="I42" s="16" t="s">
        <v>110</v>
      </c>
      <c r="J42" s="16" t="s">
        <v>111</v>
      </c>
      <c r="K42" s="16" t="s">
        <v>110</v>
      </c>
      <c r="L42" s="16" t="s">
        <v>111</v>
      </c>
      <c r="M42" s="16" t="s">
        <v>110</v>
      </c>
      <c r="N42" s="16" t="s">
        <v>111</v>
      </c>
      <c r="O42" s="16" t="s">
        <v>110</v>
      </c>
      <c r="P42" s="16" t="s">
        <v>111</v>
      </c>
    </row>
    <row r="43" spans="1:16" x14ac:dyDescent="0.2">
      <c r="A43" s="120" t="s">
        <v>228</v>
      </c>
      <c r="B43" s="6" t="s">
        <v>4</v>
      </c>
      <c r="C43" s="13">
        <v>0.91508538899430736</v>
      </c>
      <c r="D43" s="13">
        <v>0.83982683982683981</v>
      </c>
      <c r="E43" s="13">
        <v>0.8792134831460674</v>
      </c>
      <c r="F43" s="13">
        <v>0.87388987566607457</v>
      </c>
      <c r="G43" s="13">
        <v>0.92434736281299945</v>
      </c>
      <c r="H43" s="13">
        <v>0.92237442922374424</v>
      </c>
      <c r="I43" s="7">
        <v>1929</v>
      </c>
      <c r="J43" s="7">
        <v>2108</v>
      </c>
      <c r="K43" s="7">
        <v>194</v>
      </c>
      <c r="L43" s="7">
        <v>231</v>
      </c>
      <c r="M43" s="7">
        <v>313</v>
      </c>
      <c r="N43" s="7">
        <v>356</v>
      </c>
      <c r="O43" s="7">
        <v>492</v>
      </c>
      <c r="P43" s="7">
        <v>563</v>
      </c>
    </row>
    <row r="44" spans="1:16" x14ac:dyDescent="0.2">
      <c r="A44" s="120" t="s">
        <v>229</v>
      </c>
      <c r="B44" s="6" t="s">
        <v>5</v>
      </c>
      <c r="C44" s="18">
        <v>0.91523972602739723</v>
      </c>
      <c r="D44" s="18">
        <v>0.84177215189873422</v>
      </c>
      <c r="E44" s="18">
        <v>0.96969696969696972</v>
      </c>
      <c r="F44" s="18">
        <v>0.84593837535014005</v>
      </c>
      <c r="G44" s="18">
        <v>0.96541786743515845</v>
      </c>
      <c r="H44" s="18">
        <v>0.91365638766519819</v>
      </c>
      <c r="I44" s="7">
        <v>1069</v>
      </c>
      <c r="J44" s="7">
        <v>1168</v>
      </c>
      <c r="K44" s="7">
        <v>399</v>
      </c>
      <c r="L44" s="7">
        <v>474</v>
      </c>
      <c r="M44" s="7">
        <v>32</v>
      </c>
      <c r="N44" s="7">
        <v>33</v>
      </c>
      <c r="O44" s="7">
        <v>302</v>
      </c>
      <c r="P44" s="7">
        <v>357</v>
      </c>
    </row>
    <row r="45" spans="1:16" x14ac:dyDescent="0.2">
      <c r="A45" s="120" t="s">
        <v>16</v>
      </c>
      <c r="B45" s="6" t="s">
        <v>6</v>
      </c>
      <c r="C45" s="18">
        <v>0.92719780219780223</v>
      </c>
      <c r="D45" s="18">
        <v>0.88888888888888884</v>
      </c>
      <c r="E45" s="18">
        <v>0.87619047619047619</v>
      </c>
      <c r="F45" s="18">
        <v>0.90225563909774431</v>
      </c>
      <c r="G45" s="18">
        <v>0.93260188087774298</v>
      </c>
      <c r="H45" s="18">
        <v>0.92977392977392981</v>
      </c>
      <c r="I45" s="7">
        <v>2025</v>
      </c>
      <c r="J45" s="7">
        <v>2184</v>
      </c>
      <c r="K45" s="7">
        <v>240</v>
      </c>
      <c r="L45" s="7">
        <v>270</v>
      </c>
      <c r="M45" s="7">
        <v>92</v>
      </c>
      <c r="N45" s="7">
        <v>105</v>
      </c>
      <c r="O45" s="7">
        <v>120</v>
      </c>
      <c r="P45" s="7">
        <v>133</v>
      </c>
    </row>
    <row r="46" spans="1:16" x14ac:dyDescent="0.2">
      <c r="A46" s="120" t="s">
        <v>230</v>
      </c>
      <c r="B46" s="6" t="s">
        <v>7</v>
      </c>
      <c r="C46" s="18">
        <v>0.88773885350318471</v>
      </c>
      <c r="D46" s="18">
        <v>0.81666666666666665</v>
      </c>
      <c r="E46" s="18">
        <v>0.87850467289719625</v>
      </c>
      <c r="F46" s="18">
        <v>0.84931506849315064</v>
      </c>
      <c r="G46" s="18">
        <v>0.8996282527881041</v>
      </c>
      <c r="H46" s="18">
        <v>0.88859878154917316</v>
      </c>
      <c r="I46" s="7">
        <v>1115</v>
      </c>
      <c r="J46" s="7">
        <v>1256</v>
      </c>
      <c r="K46" s="7">
        <v>147</v>
      </c>
      <c r="L46" s="7">
        <v>180</v>
      </c>
      <c r="M46" s="7">
        <v>94</v>
      </c>
      <c r="N46" s="7">
        <v>107</v>
      </c>
      <c r="O46" s="7">
        <v>124</v>
      </c>
      <c r="P46" s="7">
        <v>146</v>
      </c>
    </row>
    <row r="47" spans="1:16" x14ac:dyDescent="0.2">
      <c r="A47" s="120" t="s">
        <v>228</v>
      </c>
      <c r="B47" s="6" t="s">
        <v>8</v>
      </c>
      <c r="C47" s="18">
        <v>0.91031671370335532</v>
      </c>
      <c r="D47" s="18">
        <v>0.84087591240875914</v>
      </c>
      <c r="E47" s="18">
        <v>0.89088863892013503</v>
      </c>
      <c r="F47" s="18">
        <v>0.89093064611736816</v>
      </c>
      <c r="G47" s="18">
        <v>0.92931309904153359</v>
      </c>
      <c r="H47" s="18">
        <v>0.91782608695652179</v>
      </c>
      <c r="I47" s="7">
        <v>2903</v>
      </c>
      <c r="J47" s="7">
        <v>3189</v>
      </c>
      <c r="K47" s="7">
        <v>576</v>
      </c>
      <c r="L47" s="7">
        <v>685</v>
      </c>
      <c r="M47" s="7">
        <v>792</v>
      </c>
      <c r="N47" s="7">
        <v>889</v>
      </c>
      <c r="O47" s="7">
        <v>1503</v>
      </c>
      <c r="P47" s="7">
        <v>1687</v>
      </c>
    </row>
    <row r="48" spans="1:16" x14ac:dyDescent="0.2">
      <c r="A48" s="120" t="s">
        <v>230</v>
      </c>
      <c r="B48" s="6" t="s">
        <v>9</v>
      </c>
      <c r="C48" s="18">
        <v>0.90071770334928225</v>
      </c>
      <c r="D48" s="18">
        <v>0.82789317507418403</v>
      </c>
      <c r="E48" s="18">
        <v>0.82608695652173914</v>
      </c>
      <c r="F48" s="18">
        <v>0.8524173027989822</v>
      </c>
      <c r="G48" s="18">
        <v>0.94989979959919835</v>
      </c>
      <c r="H48" s="18">
        <v>0.90506329113924056</v>
      </c>
      <c r="I48" s="7">
        <v>753</v>
      </c>
      <c r="J48" s="7">
        <v>836</v>
      </c>
      <c r="K48" s="7">
        <v>279</v>
      </c>
      <c r="L48" s="7">
        <v>337</v>
      </c>
      <c r="M48" s="7">
        <v>38</v>
      </c>
      <c r="N48" s="7">
        <v>46</v>
      </c>
      <c r="O48" s="7">
        <v>335</v>
      </c>
      <c r="P48" s="7">
        <v>393</v>
      </c>
    </row>
    <row r="49" spans="1:16" x14ac:dyDescent="0.2">
      <c r="A49" s="120" t="s">
        <v>230</v>
      </c>
      <c r="B49" s="6" t="s">
        <v>109</v>
      </c>
      <c r="C49" s="18">
        <v>0.89136490250696376</v>
      </c>
      <c r="D49" s="18">
        <v>0.84472049689440998</v>
      </c>
      <c r="E49" s="18">
        <v>0.93150684931506844</v>
      </c>
      <c r="F49" s="18">
        <v>0.85</v>
      </c>
      <c r="G49" s="18">
        <v>0.9048473967684022</v>
      </c>
      <c r="H49" s="18">
        <v>0.88682170542635663</v>
      </c>
      <c r="I49" s="7">
        <v>640</v>
      </c>
      <c r="J49" s="7">
        <v>718</v>
      </c>
      <c r="K49" s="7">
        <v>136</v>
      </c>
      <c r="L49" s="7">
        <v>161</v>
      </c>
      <c r="M49" s="7">
        <v>68</v>
      </c>
      <c r="N49" s="7">
        <v>73</v>
      </c>
      <c r="O49" s="7">
        <v>119</v>
      </c>
      <c r="P49" s="7">
        <v>140</v>
      </c>
    </row>
    <row r="50" spans="1:16" x14ac:dyDescent="0.2">
      <c r="A50" s="120" t="s">
        <v>229</v>
      </c>
      <c r="B50" s="6" t="s">
        <v>11</v>
      </c>
      <c r="C50" s="18">
        <v>0.89428076256499134</v>
      </c>
      <c r="D50" s="18">
        <v>0.85121107266435991</v>
      </c>
      <c r="E50" s="18">
        <v>0.80952380952380953</v>
      </c>
      <c r="F50" s="18">
        <v>0.85401459854014594</v>
      </c>
      <c r="G50" s="18">
        <v>0.9375</v>
      </c>
      <c r="H50" s="18">
        <v>0.89748201438848918</v>
      </c>
      <c r="I50" s="7">
        <v>516</v>
      </c>
      <c r="J50" s="7">
        <v>577</v>
      </c>
      <c r="K50" s="7">
        <v>246</v>
      </c>
      <c r="L50" s="7">
        <v>289</v>
      </c>
      <c r="M50" s="7">
        <v>17</v>
      </c>
      <c r="N50" s="7">
        <v>21</v>
      </c>
      <c r="O50" s="7">
        <v>234</v>
      </c>
      <c r="P50" s="7">
        <v>274</v>
      </c>
    </row>
    <row r="51" spans="1:16" x14ac:dyDescent="0.2">
      <c r="A51" s="120" t="s">
        <v>230</v>
      </c>
      <c r="B51" s="6" t="s">
        <v>30</v>
      </c>
      <c r="C51" s="18">
        <v>0.92159227985524728</v>
      </c>
      <c r="D51" s="18">
        <v>0.89368770764119598</v>
      </c>
      <c r="E51" s="18">
        <v>0.94871794871794868</v>
      </c>
      <c r="F51" s="18">
        <v>0.90491803278688521</v>
      </c>
      <c r="G51" s="18">
        <v>0.9375</v>
      </c>
      <c r="H51" s="18">
        <v>0.92025316455696204</v>
      </c>
      <c r="I51" s="7">
        <v>764</v>
      </c>
      <c r="J51" s="7">
        <v>829</v>
      </c>
      <c r="K51" s="7">
        <v>269</v>
      </c>
      <c r="L51" s="7">
        <v>301</v>
      </c>
      <c r="M51" s="7">
        <v>37</v>
      </c>
      <c r="N51" s="7">
        <v>39</v>
      </c>
      <c r="O51" s="7">
        <v>276</v>
      </c>
      <c r="P51" s="7">
        <v>305</v>
      </c>
    </row>
    <row r="52" spans="1:16" x14ac:dyDescent="0.2">
      <c r="A52" s="120" t="s">
        <v>16</v>
      </c>
      <c r="B52" s="6" t="s">
        <v>13</v>
      </c>
      <c r="C52" s="18">
        <v>0.93628318584070791</v>
      </c>
      <c r="D52" s="18">
        <v>0.87155963302752293</v>
      </c>
      <c r="E52" s="18">
        <v>0.84210526315789469</v>
      </c>
      <c r="F52" s="18">
        <v>0.86956521739130432</v>
      </c>
      <c r="G52" s="18">
        <v>0.95175438596491224</v>
      </c>
      <c r="H52" s="18">
        <v>0.93956043956043955</v>
      </c>
      <c r="I52" s="7">
        <v>529</v>
      </c>
      <c r="J52" s="7">
        <v>565</v>
      </c>
      <c r="K52" s="7">
        <v>95</v>
      </c>
      <c r="L52" s="7">
        <v>109</v>
      </c>
      <c r="M52" s="7">
        <v>16</v>
      </c>
      <c r="N52" s="7">
        <v>19</v>
      </c>
      <c r="O52" s="7">
        <v>40</v>
      </c>
      <c r="P52" s="7">
        <v>46</v>
      </c>
    </row>
    <row r="53" spans="1:16" x14ac:dyDescent="0.2">
      <c r="A53" s="120" t="s">
        <v>228</v>
      </c>
      <c r="B53" s="6" t="s">
        <v>14</v>
      </c>
      <c r="C53" s="18">
        <v>0.85949367088607598</v>
      </c>
      <c r="D53" s="18">
        <v>0.81343283582089554</v>
      </c>
      <c r="E53" s="18">
        <v>0.8214285714285714</v>
      </c>
      <c r="F53" s="18">
        <v>0.83980582524271841</v>
      </c>
      <c r="G53" s="18">
        <v>0.90721649484536082</v>
      </c>
      <c r="H53" s="18">
        <v>0.86089238845144356</v>
      </c>
      <c r="I53" s="7">
        <v>679</v>
      </c>
      <c r="J53" s="7">
        <v>790</v>
      </c>
      <c r="K53" s="7">
        <v>327</v>
      </c>
      <c r="L53" s="7">
        <v>402</v>
      </c>
      <c r="M53" s="7">
        <v>23</v>
      </c>
      <c r="N53" s="7">
        <v>28</v>
      </c>
      <c r="O53" s="7">
        <v>346</v>
      </c>
      <c r="P53" s="7">
        <v>412</v>
      </c>
    </row>
    <row r="54" spans="1:16" x14ac:dyDescent="0.2">
      <c r="A54" s="120" t="s">
        <v>16</v>
      </c>
      <c r="B54" s="6" t="s">
        <v>15</v>
      </c>
      <c r="C54" s="18">
        <v>0.95217391304347831</v>
      </c>
      <c r="D54" s="18">
        <v>0.88571428571428568</v>
      </c>
      <c r="E54" s="18">
        <v>0.88888888888888884</v>
      </c>
      <c r="F54" s="18">
        <v>1</v>
      </c>
      <c r="G54" s="18">
        <v>0.96410256410256412</v>
      </c>
      <c r="H54" s="18">
        <v>0.95475113122171951</v>
      </c>
      <c r="I54" s="7">
        <v>219</v>
      </c>
      <c r="J54" s="7">
        <v>230</v>
      </c>
      <c r="K54" s="7">
        <v>31</v>
      </c>
      <c r="L54" s="7">
        <v>35</v>
      </c>
      <c r="M54" s="7">
        <v>8</v>
      </c>
      <c r="N54" s="7">
        <v>9</v>
      </c>
      <c r="O54" s="7">
        <v>5</v>
      </c>
      <c r="P54" s="7">
        <v>5</v>
      </c>
    </row>
    <row r="55" spans="1:16" x14ac:dyDescent="0.2">
      <c r="A55" s="120" t="s">
        <v>16</v>
      </c>
      <c r="B55" s="6" t="s">
        <v>16</v>
      </c>
      <c r="C55" s="18">
        <v>0.90544871794871795</v>
      </c>
      <c r="D55" s="18">
        <v>0.84183673469387754</v>
      </c>
      <c r="E55" s="18">
        <v>0.84444444444444444</v>
      </c>
      <c r="F55" s="18">
        <v>0.88709677419354838</v>
      </c>
      <c r="G55" s="18">
        <v>0.91730038022813687</v>
      </c>
      <c r="H55" s="18">
        <v>0.9077306733167082</v>
      </c>
      <c r="I55" s="7">
        <v>1130</v>
      </c>
      <c r="J55" s="7">
        <v>1248</v>
      </c>
      <c r="K55" s="7">
        <v>165</v>
      </c>
      <c r="L55" s="7">
        <v>196</v>
      </c>
      <c r="M55" s="7">
        <v>38</v>
      </c>
      <c r="N55" s="7">
        <v>45</v>
      </c>
      <c r="O55" s="7">
        <v>110</v>
      </c>
      <c r="P55" s="7">
        <v>124</v>
      </c>
    </row>
    <row r="56" spans="1:16" x14ac:dyDescent="0.2">
      <c r="A56" s="120" t="s">
        <v>229</v>
      </c>
      <c r="B56" s="6" t="s">
        <v>17</v>
      </c>
      <c r="C56" s="18">
        <v>0.88530465949820791</v>
      </c>
      <c r="D56" s="18">
        <v>0.85875706214689262</v>
      </c>
      <c r="E56" s="18">
        <v>0.9285714285714286</v>
      </c>
      <c r="F56" s="18">
        <v>0.88397790055248615</v>
      </c>
      <c r="G56" s="18">
        <v>0.93137254901960786</v>
      </c>
      <c r="H56" s="18">
        <v>0.88301886792452833</v>
      </c>
      <c r="I56" s="7">
        <v>247</v>
      </c>
      <c r="J56" s="7">
        <v>279</v>
      </c>
      <c r="K56" s="7">
        <v>152</v>
      </c>
      <c r="L56" s="7">
        <v>177</v>
      </c>
      <c r="M56" s="7">
        <v>13</v>
      </c>
      <c r="N56" s="7">
        <v>14</v>
      </c>
      <c r="O56" s="7">
        <v>160</v>
      </c>
      <c r="P56" s="7">
        <v>181</v>
      </c>
    </row>
    <row r="57" spans="1:16" x14ac:dyDescent="0.2">
      <c r="A57" s="120" t="s">
        <v>229</v>
      </c>
      <c r="B57" s="6" t="s">
        <v>18</v>
      </c>
      <c r="C57" s="18">
        <v>0.90097402597402598</v>
      </c>
      <c r="D57" s="18">
        <v>0.86699507389162567</v>
      </c>
      <c r="E57" s="18">
        <v>1</v>
      </c>
      <c r="F57" s="18">
        <v>0.88596491228070173</v>
      </c>
      <c r="G57" s="18">
        <v>0.91767554479418889</v>
      </c>
      <c r="H57" s="18">
        <v>0.89816360601001666</v>
      </c>
      <c r="I57" s="7">
        <v>555</v>
      </c>
      <c r="J57" s="7">
        <v>616</v>
      </c>
      <c r="K57" s="7">
        <v>176</v>
      </c>
      <c r="L57" s="7">
        <v>203</v>
      </c>
      <c r="M57" s="7">
        <v>17</v>
      </c>
      <c r="N57" s="7">
        <v>17</v>
      </c>
      <c r="O57" s="7">
        <v>101</v>
      </c>
      <c r="P57" s="7">
        <v>114</v>
      </c>
    </row>
    <row r="58" spans="1:16" x14ac:dyDescent="0.2">
      <c r="A58" s="120" t="s">
        <v>229</v>
      </c>
      <c r="B58" s="6" t="s">
        <v>19</v>
      </c>
      <c r="C58" s="18">
        <v>0.87593052109181146</v>
      </c>
      <c r="D58" s="18">
        <v>0.81938325991189431</v>
      </c>
      <c r="E58" s="18">
        <v>0.83177570093457942</v>
      </c>
      <c r="F58" s="18">
        <v>0.85284280936454848</v>
      </c>
      <c r="G58" s="18">
        <v>0.90479760119940034</v>
      </c>
      <c r="H58" s="18">
        <v>0.87840670859538783</v>
      </c>
      <c r="I58" s="7">
        <v>1765</v>
      </c>
      <c r="J58" s="7">
        <v>2015</v>
      </c>
      <c r="K58" s="7">
        <v>558</v>
      </c>
      <c r="L58" s="7">
        <v>681</v>
      </c>
      <c r="M58" s="7">
        <v>89</v>
      </c>
      <c r="N58" s="7">
        <v>107</v>
      </c>
      <c r="O58" s="7">
        <v>510</v>
      </c>
      <c r="P58" s="7">
        <v>598</v>
      </c>
    </row>
    <row r="59" spans="1:16" x14ac:dyDescent="0.2">
      <c r="A59" s="120" t="s">
        <v>230</v>
      </c>
      <c r="B59" s="6" t="s">
        <v>20</v>
      </c>
      <c r="C59" s="18">
        <v>0.90697674418604646</v>
      </c>
      <c r="D59" s="18">
        <v>0.9178082191780822</v>
      </c>
      <c r="E59" s="18">
        <v>1</v>
      </c>
      <c r="F59" s="18">
        <v>0.9375</v>
      </c>
      <c r="G59" s="18">
        <v>0.90140845070422537</v>
      </c>
      <c r="H59" s="18">
        <v>0.90521327014218012</v>
      </c>
      <c r="I59" s="7">
        <v>195</v>
      </c>
      <c r="J59" s="7">
        <v>215</v>
      </c>
      <c r="K59" s="7">
        <v>67</v>
      </c>
      <c r="L59" s="7">
        <v>73</v>
      </c>
      <c r="M59" s="7">
        <v>4</v>
      </c>
      <c r="N59" s="7">
        <v>4</v>
      </c>
      <c r="O59" s="7">
        <v>45</v>
      </c>
      <c r="P59" s="7">
        <v>48</v>
      </c>
    </row>
    <row r="60" spans="1:16" x14ac:dyDescent="0.2">
      <c r="A60" s="120" t="s">
        <v>228</v>
      </c>
      <c r="B60" s="6" t="s">
        <v>21</v>
      </c>
      <c r="C60" s="18">
        <v>0.90707531790022822</v>
      </c>
      <c r="D60" s="18">
        <v>0.82585751978891819</v>
      </c>
      <c r="E60" s="18">
        <v>0.86532951289398286</v>
      </c>
      <c r="F60" s="18">
        <v>0.86880466472303208</v>
      </c>
      <c r="G60" s="18">
        <v>0.9185267857142857</v>
      </c>
      <c r="H60" s="18">
        <v>0.91243561442236942</v>
      </c>
      <c r="I60" s="7">
        <v>2782</v>
      </c>
      <c r="J60" s="7">
        <v>3067</v>
      </c>
      <c r="K60" s="7">
        <v>313</v>
      </c>
      <c r="L60" s="7">
        <v>379</v>
      </c>
      <c r="M60" s="7">
        <v>302</v>
      </c>
      <c r="N60" s="7">
        <v>349</v>
      </c>
      <c r="O60" s="7">
        <v>298</v>
      </c>
      <c r="P60" s="7">
        <v>343</v>
      </c>
    </row>
    <row r="61" spans="1:16" x14ac:dyDescent="0.2">
      <c r="A61" s="120" t="s">
        <v>16</v>
      </c>
      <c r="B61" s="6" t="s">
        <v>22</v>
      </c>
      <c r="C61" s="18">
        <v>0.86991869918699183</v>
      </c>
      <c r="D61" s="18">
        <v>0.95454545454545459</v>
      </c>
      <c r="E61" s="18">
        <v>0.75</v>
      </c>
      <c r="F61" s="18">
        <v>0.88888888888888884</v>
      </c>
      <c r="G61" s="18">
        <v>0.85148514851485146</v>
      </c>
      <c r="H61" s="18">
        <v>0.87394957983193278</v>
      </c>
      <c r="I61" s="7">
        <v>107</v>
      </c>
      <c r="J61" s="7">
        <v>123</v>
      </c>
      <c r="K61" s="7">
        <v>21</v>
      </c>
      <c r="L61" s="7">
        <v>22</v>
      </c>
      <c r="M61" s="7">
        <v>3</v>
      </c>
      <c r="N61" s="7">
        <v>4</v>
      </c>
      <c r="O61" s="7">
        <v>8</v>
      </c>
      <c r="P61" s="7">
        <v>9</v>
      </c>
    </row>
    <row r="62" spans="1:16" x14ac:dyDescent="0.2">
      <c r="A62" s="120" t="s">
        <v>230</v>
      </c>
      <c r="B62" s="6" t="s">
        <v>23</v>
      </c>
      <c r="C62" s="18">
        <v>0.90773809523809523</v>
      </c>
      <c r="D62" s="18">
        <v>0.86896551724137927</v>
      </c>
      <c r="E62" s="18">
        <v>1</v>
      </c>
      <c r="F62" s="18">
        <v>0.92207792207792205</v>
      </c>
      <c r="G62" s="18">
        <v>0.93717277486910999</v>
      </c>
      <c r="H62" s="18">
        <v>0.90432098765432101</v>
      </c>
      <c r="I62" s="7">
        <v>305</v>
      </c>
      <c r="J62" s="7">
        <v>336</v>
      </c>
      <c r="K62" s="7">
        <v>126</v>
      </c>
      <c r="L62" s="7">
        <v>145</v>
      </c>
      <c r="M62" s="7">
        <v>12</v>
      </c>
      <c r="N62" s="7">
        <v>12</v>
      </c>
      <c r="O62" s="7">
        <v>142</v>
      </c>
      <c r="P62" s="7">
        <v>154</v>
      </c>
    </row>
    <row r="63" spans="1:16" x14ac:dyDescent="0.2">
      <c r="A63" s="120"/>
      <c r="B63" s="6" t="s">
        <v>35</v>
      </c>
      <c r="C63" s="18">
        <v>0.89473684210526316</v>
      </c>
      <c r="D63" s="18">
        <v>1</v>
      </c>
      <c r="E63" s="18" t="e">
        <v>#DIV/0!</v>
      </c>
      <c r="F63" s="18" t="e">
        <v>#DIV/0!</v>
      </c>
      <c r="G63" s="18">
        <v>0.8571428571428571</v>
      </c>
      <c r="H63" s="18">
        <v>0.89473684210526316</v>
      </c>
      <c r="I63" s="7">
        <v>17</v>
      </c>
      <c r="J63" s="7">
        <v>19</v>
      </c>
      <c r="K63" s="7">
        <v>5</v>
      </c>
      <c r="L63" s="7">
        <v>5</v>
      </c>
      <c r="M63" s="7">
        <v>0</v>
      </c>
      <c r="N63" s="7">
        <v>0</v>
      </c>
      <c r="O63" s="7">
        <v>0</v>
      </c>
      <c r="P63" s="7">
        <v>0</v>
      </c>
    </row>
    <row r="64" spans="1:16" x14ac:dyDescent="0.2">
      <c r="A64" s="120"/>
      <c r="B64" s="6"/>
      <c r="C64" s="18">
        <v>0.69230769230769229</v>
      </c>
      <c r="D64" s="18">
        <v>0.7142857142857143</v>
      </c>
      <c r="E64" s="18">
        <v>0.2857142857142857</v>
      </c>
      <c r="F64" s="18" t="e">
        <v>#DIV/0!</v>
      </c>
      <c r="G64" s="18">
        <v>0.66666666666666663</v>
      </c>
      <c r="H64" s="18">
        <v>0.74137931034482762</v>
      </c>
      <c r="I64" s="7">
        <v>45</v>
      </c>
      <c r="J64" s="7">
        <v>65</v>
      </c>
      <c r="K64" s="7">
        <v>25</v>
      </c>
      <c r="L64" s="7">
        <v>35</v>
      </c>
      <c r="M64" s="7">
        <v>2</v>
      </c>
      <c r="N64" s="7">
        <v>7</v>
      </c>
      <c r="O64" s="7">
        <v>0</v>
      </c>
      <c r="P64" s="7">
        <v>0</v>
      </c>
    </row>
    <row r="65" spans="1:16" x14ac:dyDescent="0.2">
      <c r="A65" s="120"/>
      <c r="B65" s="8" t="s">
        <v>2</v>
      </c>
      <c r="C65" s="19">
        <v>0.90442651450987388</v>
      </c>
      <c r="D65" s="19">
        <v>0.84359925788497214</v>
      </c>
      <c r="E65" s="19">
        <v>0.88003502626970231</v>
      </c>
      <c r="F65" s="19">
        <v>0.87367374005305043</v>
      </c>
      <c r="G65" s="19">
        <v>0.92366367423575657</v>
      </c>
      <c r="H65" s="19">
        <v>0.90719142389200458</v>
      </c>
      <c r="I65" s="10">
        <v>20289</v>
      </c>
      <c r="J65" s="10">
        <v>22433</v>
      </c>
      <c r="K65" s="10">
        <v>4547</v>
      </c>
      <c r="L65" s="10">
        <v>5390</v>
      </c>
      <c r="M65" s="10">
        <v>2010</v>
      </c>
      <c r="N65" s="10">
        <v>2284</v>
      </c>
      <c r="O65" s="10">
        <v>5270</v>
      </c>
      <c r="P65" s="10">
        <v>6032</v>
      </c>
    </row>
    <row r="66" spans="1:16" x14ac:dyDescent="0.2">
      <c r="A66" s="120"/>
      <c r="B66" s="114" t="s">
        <v>228</v>
      </c>
      <c r="C66" s="115">
        <v>0.90594275726458384</v>
      </c>
      <c r="D66" s="115">
        <v>0.83087802003535649</v>
      </c>
      <c r="E66" s="115">
        <v>0.88162762022194818</v>
      </c>
      <c r="F66" s="115">
        <v>0.87820299500831944</v>
      </c>
      <c r="G66" s="115">
        <v>0.92302534531312863</v>
      </c>
      <c r="H66" s="115">
        <v>0.91117896972915557</v>
      </c>
      <c r="I66" s="116">
        <v>8293</v>
      </c>
      <c r="J66" s="116">
        <v>9154</v>
      </c>
      <c r="K66" s="116">
        <v>1410</v>
      </c>
      <c r="L66" s="116">
        <v>1697</v>
      </c>
      <c r="M66" s="116">
        <v>1430</v>
      </c>
      <c r="N66" s="116">
        <v>1622</v>
      </c>
      <c r="O66" s="116">
        <v>2639</v>
      </c>
      <c r="P66" s="116">
        <v>3005</v>
      </c>
    </row>
    <row r="67" spans="1:16" x14ac:dyDescent="0.2">
      <c r="A67" s="120"/>
      <c r="B67" s="114" t="s">
        <v>229</v>
      </c>
      <c r="C67" s="115">
        <v>0.89194414607948447</v>
      </c>
      <c r="D67" s="115">
        <v>0.83936403508771928</v>
      </c>
      <c r="E67" s="115">
        <v>0.875</v>
      </c>
      <c r="F67" s="115">
        <v>0.8576115485564304</v>
      </c>
      <c r="G67" s="115">
        <v>0.92582126457082303</v>
      </c>
      <c r="H67" s="115">
        <v>0.89267308984987681</v>
      </c>
      <c r="I67" s="116">
        <v>4152</v>
      </c>
      <c r="J67" s="116">
        <v>4655</v>
      </c>
      <c r="K67" s="116">
        <v>1531</v>
      </c>
      <c r="L67" s="116">
        <v>1824</v>
      </c>
      <c r="M67" s="116">
        <v>168</v>
      </c>
      <c r="N67" s="116">
        <v>192</v>
      </c>
      <c r="O67" s="116">
        <v>1307</v>
      </c>
      <c r="P67" s="116">
        <v>1524</v>
      </c>
    </row>
    <row r="68" spans="1:16" x14ac:dyDescent="0.2">
      <c r="A68" s="120"/>
      <c r="B68" s="114" t="s">
        <v>230</v>
      </c>
      <c r="C68" s="115">
        <v>0.90023866348448689</v>
      </c>
      <c r="D68" s="115">
        <v>0.85547201336675016</v>
      </c>
      <c r="E68" s="115">
        <v>0.90035587188612098</v>
      </c>
      <c r="F68" s="115">
        <v>0.87774030354131538</v>
      </c>
      <c r="G68" s="115">
        <v>0.91814233210825258</v>
      </c>
      <c r="H68" s="115">
        <v>0.90023023791250956</v>
      </c>
      <c r="I68" s="116">
        <v>3772</v>
      </c>
      <c r="J68" s="116">
        <v>4190</v>
      </c>
      <c r="K68" s="116">
        <v>1024</v>
      </c>
      <c r="L68" s="116">
        <v>1197</v>
      </c>
      <c r="M68" s="116">
        <v>253</v>
      </c>
      <c r="N68" s="116">
        <v>281</v>
      </c>
      <c r="O68" s="116">
        <v>1041</v>
      </c>
      <c r="P68" s="116">
        <v>1186</v>
      </c>
    </row>
    <row r="69" spans="1:16" x14ac:dyDescent="0.2">
      <c r="A69" s="120"/>
      <c r="B69" s="114" t="s">
        <v>16</v>
      </c>
      <c r="C69" s="115">
        <v>0.92183908045977014</v>
      </c>
      <c r="D69" s="115">
        <v>0.87341772151898733</v>
      </c>
      <c r="E69" s="115">
        <v>0.86263736263736268</v>
      </c>
      <c r="F69" s="115">
        <v>0.89274447949526814</v>
      </c>
      <c r="G69" s="115">
        <v>0.93006993006993011</v>
      </c>
      <c r="H69" s="115">
        <v>0.92442418426103645</v>
      </c>
      <c r="I69" s="116">
        <v>4010</v>
      </c>
      <c r="J69" s="116">
        <v>4350</v>
      </c>
      <c r="K69" s="116">
        <v>552</v>
      </c>
      <c r="L69" s="116">
        <v>632</v>
      </c>
      <c r="M69" s="116">
        <v>157</v>
      </c>
      <c r="N69" s="116">
        <v>182</v>
      </c>
      <c r="O69" s="116">
        <v>283</v>
      </c>
      <c r="P69" s="116">
        <v>317</v>
      </c>
    </row>
    <row r="70" spans="1:16" x14ac:dyDescent="0.2">
      <c r="A70" s="120"/>
    </row>
    <row r="71" spans="1:16" x14ac:dyDescent="0.2">
      <c r="A71" s="120"/>
    </row>
    <row r="72" spans="1:16" ht="14.25" x14ac:dyDescent="0.2">
      <c r="A72" s="120"/>
      <c r="B72" s="5" t="s">
        <v>285</v>
      </c>
      <c r="O72" s="111" t="s">
        <v>203</v>
      </c>
      <c r="P72" s="2">
        <v>3</v>
      </c>
    </row>
    <row r="73" spans="1:16" x14ac:dyDescent="0.2">
      <c r="A73" s="120"/>
      <c r="B73" s="4"/>
    </row>
    <row r="74" spans="1:16" x14ac:dyDescent="0.2">
      <c r="A74" s="120"/>
      <c r="B74" s="3"/>
      <c r="C74" s="12" t="s">
        <v>27</v>
      </c>
      <c r="D74" s="12"/>
      <c r="E74" s="12"/>
      <c r="F74" s="12"/>
      <c r="G74" s="12"/>
      <c r="H74" s="12"/>
      <c r="I74" s="11" t="s">
        <v>24</v>
      </c>
      <c r="J74" s="11"/>
      <c r="K74" s="11" t="s">
        <v>0</v>
      </c>
      <c r="L74" s="11"/>
      <c r="M74" s="11" t="s">
        <v>28</v>
      </c>
      <c r="N74" s="11"/>
      <c r="O74" s="11" t="s">
        <v>26</v>
      </c>
      <c r="P74" s="11"/>
    </row>
    <row r="75" spans="1:16" x14ac:dyDescent="0.2">
      <c r="A75" s="120"/>
      <c r="B75" s="8" t="s">
        <v>42</v>
      </c>
      <c r="C75" s="10" t="s">
        <v>24</v>
      </c>
      <c r="D75" s="10" t="s">
        <v>0</v>
      </c>
      <c r="E75" s="10" t="s">
        <v>28</v>
      </c>
      <c r="F75" s="10" t="s">
        <v>26</v>
      </c>
      <c r="G75" s="10" t="s">
        <v>200</v>
      </c>
      <c r="H75" s="10" t="s">
        <v>226</v>
      </c>
      <c r="I75" s="16" t="s">
        <v>110</v>
      </c>
      <c r="J75" s="16" t="s">
        <v>111</v>
      </c>
      <c r="K75" s="16" t="s">
        <v>110</v>
      </c>
      <c r="L75" s="16" t="s">
        <v>111</v>
      </c>
      <c r="M75" s="16" t="s">
        <v>110</v>
      </c>
      <c r="N75" s="16" t="s">
        <v>111</v>
      </c>
      <c r="O75" s="16" t="s">
        <v>110</v>
      </c>
      <c r="P75" s="16" t="s">
        <v>111</v>
      </c>
    </row>
    <row r="76" spans="1:16" x14ac:dyDescent="0.2">
      <c r="A76" s="120" t="s">
        <v>228</v>
      </c>
      <c r="B76" s="6" t="s">
        <v>4</v>
      </c>
      <c r="C76" s="13">
        <v>0.74524221453287198</v>
      </c>
      <c r="D76" s="13">
        <v>0.69264069264069261</v>
      </c>
      <c r="E76" s="13">
        <v>0.66121495327102808</v>
      </c>
      <c r="F76" s="13">
        <v>0.70790378006872856</v>
      </c>
      <c r="G76" s="13">
        <v>0.75108121095627101</v>
      </c>
      <c r="H76" s="13">
        <v>0.76433121019108285</v>
      </c>
      <c r="I76" s="7">
        <v>1723</v>
      </c>
      <c r="J76" s="7">
        <v>2312</v>
      </c>
      <c r="K76" s="7">
        <v>160</v>
      </c>
      <c r="L76" s="7">
        <v>231</v>
      </c>
      <c r="M76" s="7">
        <v>283</v>
      </c>
      <c r="N76" s="7">
        <v>428</v>
      </c>
      <c r="O76" s="7">
        <v>412</v>
      </c>
      <c r="P76" s="7">
        <v>582</v>
      </c>
    </row>
    <row r="77" spans="1:16" x14ac:dyDescent="0.2">
      <c r="A77" s="120" t="s">
        <v>229</v>
      </c>
      <c r="B77" s="6" t="s">
        <v>5</v>
      </c>
      <c r="C77" s="18">
        <v>0.72512234910277329</v>
      </c>
      <c r="D77" s="18">
        <v>0.61009174311926606</v>
      </c>
      <c r="E77" s="18">
        <v>0.6875</v>
      </c>
      <c r="F77" s="18">
        <v>0.7219101123595506</v>
      </c>
      <c r="G77" s="18">
        <v>0.78860759493670884</v>
      </c>
      <c r="H77" s="18">
        <v>0.72613065326633164</v>
      </c>
      <c r="I77" s="7">
        <v>889</v>
      </c>
      <c r="J77" s="7">
        <v>1226</v>
      </c>
      <c r="K77" s="7">
        <v>266</v>
      </c>
      <c r="L77" s="7">
        <v>436</v>
      </c>
      <c r="M77" s="7">
        <v>22</v>
      </c>
      <c r="N77" s="7">
        <v>32</v>
      </c>
      <c r="O77" s="7">
        <v>257</v>
      </c>
      <c r="P77" s="7">
        <v>356</v>
      </c>
    </row>
    <row r="78" spans="1:16" x14ac:dyDescent="0.2">
      <c r="A78" s="120" t="s">
        <v>16</v>
      </c>
      <c r="B78" s="6" t="s">
        <v>6</v>
      </c>
      <c r="C78" s="18">
        <v>0.74184566428003185</v>
      </c>
      <c r="D78" s="18">
        <v>0.60465116279069764</v>
      </c>
      <c r="E78" s="18">
        <v>0.60162601626016265</v>
      </c>
      <c r="F78" s="18">
        <v>0.67785234899328861</v>
      </c>
      <c r="G78" s="18">
        <v>0.76050610031631272</v>
      </c>
      <c r="H78" s="18">
        <v>0.74905897114178166</v>
      </c>
      <c r="I78" s="7">
        <v>1865</v>
      </c>
      <c r="J78" s="7">
        <v>2514</v>
      </c>
      <c r="K78" s="7">
        <v>182</v>
      </c>
      <c r="L78" s="7">
        <v>301</v>
      </c>
      <c r="M78" s="7">
        <v>74</v>
      </c>
      <c r="N78" s="7">
        <v>123</v>
      </c>
      <c r="O78" s="7">
        <v>101</v>
      </c>
      <c r="P78" s="7">
        <v>149</v>
      </c>
    </row>
    <row r="79" spans="1:16" x14ac:dyDescent="0.2">
      <c r="A79" s="120" t="s">
        <v>230</v>
      </c>
      <c r="B79" s="6" t="s">
        <v>7</v>
      </c>
      <c r="C79" s="18">
        <v>0.7841379310344827</v>
      </c>
      <c r="D79" s="18">
        <v>0.67083333333333328</v>
      </c>
      <c r="E79" s="18">
        <v>0.69934640522875813</v>
      </c>
      <c r="F79" s="18">
        <v>0.65533980582524276</v>
      </c>
      <c r="G79" s="18">
        <v>0.80661157024793384</v>
      </c>
      <c r="H79" s="18">
        <v>0.79414032382420974</v>
      </c>
      <c r="I79" s="7">
        <v>1137</v>
      </c>
      <c r="J79" s="7">
        <v>1450</v>
      </c>
      <c r="K79" s="7">
        <v>161</v>
      </c>
      <c r="L79" s="7">
        <v>240</v>
      </c>
      <c r="M79" s="7">
        <v>107</v>
      </c>
      <c r="N79" s="7">
        <v>153</v>
      </c>
      <c r="O79" s="7">
        <v>135</v>
      </c>
      <c r="P79" s="7">
        <v>206</v>
      </c>
    </row>
    <row r="80" spans="1:16" x14ac:dyDescent="0.2">
      <c r="A80" s="120" t="s">
        <v>228</v>
      </c>
      <c r="B80" s="6" t="s">
        <v>8</v>
      </c>
      <c r="C80" s="18">
        <v>0.66116207951070338</v>
      </c>
      <c r="D80" s="18">
        <v>0.57247437774524157</v>
      </c>
      <c r="E80" s="18">
        <v>0.57707910750507097</v>
      </c>
      <c r="F80" s="18">
        <v>0.61660079051383399</v>
      </c>
      <c r="G80" s="18">
        <v>0.68457672980286044</v>
      </c>
      <c r="H80" s="18">
        <v>0.6974605954465849</v>
      </c>
      <c r="I80" s="7">
        <v>2162</v>
      </c>
      <c r="J80" s="7">
        <v>3270</v>
      </c>
      <c r="K80" s="7">
        <v>391</v>
      </c>
      <c r="L80" s="7">
        <v>683</v>
      </c>
      <c r="M80" s="7">
        <v>569</v>
      </c>
      <c r="N80" s="7">
        <v>986</v>
      </c>
      <c r="O80" s="7">
        <v>1092</v>
      </c>
      <c r="P80" s="7">
        <v>1771</v>
      </c>
    </row>
    <row r="81" spans="1:16" x14ac:dyDescent="0.2">
      <c r="A81" s="120" t="s">
        <v>230</v>
      </c>
      <c r="B81" s="6" t="s">
        <v>9</v>
      </c>
      <c r="C81" s="18">
        <v>0.76979936642027458</v>
      </c>
      <c r="D81" s="18">
        <v>0.69538461538461538</v>
      </c>
      <c r="E81" s="18">
        <v>0.72340425531914898</v>
      </c>
      <c r="F81" s="18">
        <v>0.69417475728155342</v>
      </c>
      <c r="G81" s="18">
        <v>0.8086816720257235</v>
      </c>
      <c r="H81" s="18">
        <v>0.77222222222222225</v>
      </c>
      <c r="I81" s="7">
        <v>729</v>
      </c>
      <c r="J81" s="7">
        <v>947</v>
      </c>
      <c r="K81" s="7">
        <v>226</v>
      </c>
      <c r="L81" s="7">
        <v>325</v>
      </c>
      <c r="M81" s="7">
        <v>34</v>
      </c>
      <c r="N81" s="7">
        <v>47</v>
      </c>
      <c r="O81" s="7">
        <v>286</v>
      </c>
      <c r="P81" s="7">
        <v>412</v>
      </c>
    </row>
    <row r="82" spans="1:16" x14ac:dyDescent="0.2">
      <c r="A82" s="120" t="s">
        <v>230</v>
      </c>
      <c r="B82" s="6" t="s">
        <v>109</v>
      </c>
      <c r="C82" s="18">
        <v>0.7617924528301887</v>
      </c>
      <c r="D82" s="18">
        <v>0.68837209302325586</v>
      </c>
      <c r="E82" s="18">
        <v>0.69512195121951215</v>
      </c>
      <c r="F82" s="18">
        <v>0.69142857142857139</v>
      </c>
      <c r="G82" s="18">
        <v>0.78672985781990523</v>
      </c>
      <c r="H82" s="18">
        <v>0.7689295039164491</v>
      </c>
      <c r="I82" s="7">
        <v>646</v>
      </c>
      <c r="J82" s="7">
        <v>848</v>
      </c>
      <c r="K82" s="7">
        <v>148</v>
      </c>
      <c r="L82" s="7">
        <v>215</v>
      </c>
      <c r="M82" s="7">
        <v>57</v>
      </c>
      <c r="N82" s="7">
        <v>82</v>
      </c>
      <c r="O82" s="7">
        <v>121</v>
      </c>
      <c r="P82" s="7">
        <v>175</v>
      </c>
    </row>
    <row r="83" spans="1:16" x14ac:dyDescent="0.2">
      <c r="A83" s="120" t="s">
        <v>229</v>
      </c>
      <c r="B83" s="6" t="s">
        <v>11</v>
      </c>
      <c r="C83" s="18">
        <v>0.77221324717285944</v>
      </c>
      <c r="D83" s="18">
        <v>0.69536423841059603</v>
      </c>
      <c r="E83" s="18">
        <v>0.625</v>
      </c>
      <c r="F83" s="18">
        <v>0.75301204819277112</v>
      </c>
      <c r="G83" s="18">
        <v>0.8454258675078864</v>
      </c>
      <c r="H83" s="18">
        <v>0.77611940298507465</v>
      </c>
      <c r="I83" s="7">
        <v>478</v>
      </c>
      <c r="J83" s="7">
        <v>619</v>
      </c>
      <c r="K83" s="7">
        <v>210</v>
      </c>
      <c r="L83" s="7">
        <v>302</v>
      </c>
      <c r="M83" s="7">
        <v>10</v>
      </c>
      <c r="N83" s="7">
        <v>16</v>
      </c>
      <c r="O83" s="7">
        <v>250</v>
      </c>
      <c r="P83" s="7">
        <v>332</v>
      </c>
    </row>
    <row r="84" spans="1:16" x14ac:dyDescent="0.2">
      <c r="A84" s="120" t="s">
        <v>230</v>
      </c>
      <c r="B84" s="6" t="s">
        <v>30</v>
      </c>
      <c r="C84" s="18">
        <v>0.82962962962962961</v>
      </c>
      <c r="D84" s="18">
        <v>0.75714285714285712</v>
      </c>
      <c r="E84" s="18">
        <v>0.61904761904761907</v>
      </c>
      <c r="F84" s="18">
        <v>0.79940119760479045</v>
      </c>
      <c r="G84" s="18">
        <v>0.86015037593984967</v>
      </c>
      <c r="H84" s="18">
        <v>0.83942414174972313</v>
      </c>
      <c r="I84" s="7">
        <v>784</v>
      </c>
      <c r="J84" s="7">
        <v>945</v>
      </c>
      <c r="K84" s="7">
        <v>212</v>
      </c>
      <c r="L84" s="7">
        <v>280</v>
      </c>
      <c r="M84" s="7">
        <v>26</v>
      </c>
      <c r="N84" s="7">
        <v>42</v>
      </c>
      <c r="O84" s="7">
        <v>267</v>
      </c>
      <c r="P84" s="7">
        <v>334</v>
      </c>
    </row>
    <row r="85" spans="1:16" x14ac:dyDescent="0.2">
      <c r="A85" s="120" t="s">
        <v>16</v>
      </c>
      <c r="B85" s="6" t="s">
        <v>13</v>
      </c>
      <c r="C85" s="18">
        <v>0.75</v>
      </c>
      <c r="D85" s="18">
        <v>0.65765765765765771</v>
      </c>
      <c r="E85" s="18">
        <v>0.53333333333333333</v>
      </c>
      <c r="F85" s="18">
        <v>0.76190476190476186</v>
      </c>
      <c r="G85" s="18">
        <v>0.76788830715532286</v>
      </c>
      <c r="H85" s="18">
        <v>0.75485799701046341</v>
      </c>
      <c r="I85" s="7">
        <v>513</v>
      </c>
      <c r="J85" s="7">
        <v>684</v>
      </c>
      <c r="K85" s="7">
        <v>73</v>
      </c>
      <c r="L85" s="7">
        <v>111</v>
      </c>
      <c r="M85" s="7">
        <v>8</v>
      </c>
      <c r="N85" s="7">
        <v>15</v>
      </c>
      <c r="O85" s="7">
        <v>32</v>
      </c>
      <c r="P85" s="7">
        <v>42</v>
      </c>
    </row>
    <row r="86" spans="1:16" x14ac:dyDescent="0.2">
      <c r="A86" s="120" t="s">
        <v>228</v>
      </c>
      <c r="B86" s="6" t="s">
        <v>14</v>
      </c>
      <c r="C86" s="18">
        <v>0.66179775280898878</v>
      </c>
      <c r="D86" s="18">
        <v>0.59276018099547512</v>
      </c>
      <c r="E86" s="18">
        <v>0.58823529411764708</v>
      </c>
      <c r="F86" s="18">
        <v>0.61173814898419865</v>
      </c>
      <c r="G86" s="18">
        <v>0.7299107142857143</v>
      </c>
      <c r="H86" s="18">
        <v>0.66323024054982815</v>
      </c>
      <c r="I86" s="7">
        <v>589</v>
      </c>
      <c r="J86" s="7">
        <v>890</v>
      </c>
      <c r="K86" s="7">
        <v>262</v>
      </c>
      <c r="L86" s="7">
        <v>442</v>
      </c>
      <c r="M86" s="7">
        <v>10</v>
      </c>
      <c r="N86" s="7">
        <v>17</v>
      </c>
      <c r="O86" s="7">
        <v>271</v>
      </c>
      <c r="P86" s="7">
        <v>443</v>
      </c>
    </row>
    <row r="87" spans="1:16" x14ac:dyDescent="0.2">
      <c r="A87" s="120" t="s">
        <v>16</v>
      </c>
      <c r="B87" s="6" t="s">
        <v>15</v>
      </c>
      <c r="C87" s="18">
        <v>0.79435483870967738</v>
      </c>
      <c r="D87" s="18">
        <v>0.69230769230769229</v>
      </c>
      <c r="E87" s="18">
        <v>0.77777777777777779</v>
      </c>
      <c r="F87" s="18">
        <v>0.7142857142857143</v>
      </c>
      <c r="G87" s="18">
        <v>0.8133971291866029</v>
      </c>
      <c r="H87" s="18">
        <v>0.79497907949790791</v>
      </c>
      <c r="I87" s="7">
        <v>197</v>
      </c>
      <c r="J87" s="7">
        <v>248</v>
      </c>
      <c r="K87" s="7">
        <v>27</v>
      </c>
      <c r="L87" s="7">
        <v>39</v>
      </c>
      <c r="M87" s="7">
        <v>7</v>
      </c>
      <c r="N87" s="7">
        <v>9</v>
      </c>
      <c r="O87" s="7">
        <v>10</v>
      </c>
      <c r="P87" s="7">
        <v>14</v>
      </c>
    </row>
    <row r="88" spans="1:16" x14ac:dyDescent="0.2">
      <c r="A88" s="120" t="s">
        <v>16</v>
      </c>
      <c r="B88" s="6" t="s">
        <v>16</v>
      </c>
      <c r="C88" s="18">
        <v>0.77665995975855129</v>
      </c>
      <c r="D88" s="18">
        <v>0.74137931034482762</v>
      </c>
      <c r="E88" s="18">
        <v>0.5535714285714286</v>
      </c>
      <c r="F88" s="18">
        <v>0.79738562091503273</v>
      </c>
      <c r="G88" s="18">
        <v>0.78316123907863389</v>
      </c>
      <c r="H88" s="18">
        <v>0.78536585365853662</v>
      </c>
      <c r="I88" s="7">
        <v>1158</v>
      </c>
      <c r="J88" s="7">
        <v>1491</v>
      </c>
      <c r="K88" s="7">
        <v>172</v>
      </c>
      <c r="L88" s="7">
        <v>232</v>
      </c>
      <c r="M88" s="7">
        <v>31</v>
      </c>
      <c r="N88" s="7">
        <v>56</v>
      </c>
      <c r="O88" s="7">
        <v>122</v>
      </c>
      <c r="P88" s="7">
        <v>153</v>
      </c>
    </row>
    <row r="89" spans="1:16" x14ac:dyDescent="0.2">
      <c r="A89" s="120" t="s">
        <v>229</v>
      </c>
      <c r="B89" s="6" t="s">
        <v>17</v>
      </c>
      <c r="C89" s="18">
        <v>0.73103448275862071</v>
      </c>
      <c r="D89" s="18">
        <v>0.69714285714285718</v>
      </c>
      <c r="E89" s="18">
        <v>0.5</v>
      </c>
      <c r="F89" s="18">
        <v>0.74866310160427807</v>
      </c>
      <c r="G89" s="18">
        <v>0.78260869565217395</v>
      </c>
      <c r="H89" s="18">
        <v>0.7359154929577465</v>
      </c>
      <c r="I89" s="7">
        <v>212</v>
      </c>
      <c r="J89" s="7">
        <v>290</v>
      </c>
      <c r="K89" s="7">
        <v>122</v>
      </c>
      <c r="L89" s="7">
        <v>175</v>
      </c>
      <c r="M89" s="7">
        <v>3</v>
      </c>
      <c r="N89" s="7">
        <v>6</v>
      </c>
      <c r="O89" s="7">
        <v>140</v>
      </c>
      <c r="P89" s="7">
        <v>187</v>
      </c>
    </row>
    <row r="90" spans="1:16" x14ac:dyDescent="0.2">
      <c r="A90" s="120" t="s">
        <v>229</v>
      </c>
      <c r="B90" s="6" t="s">
        <v>18</v>
      </c>
      <c r="C90" s="18">
        <v>0.80680061823802163</v>
      </c>
      <c r="D90" s="18">
        <v>0.72677595628415304</v>
      </c>
      <c r="E90" s="18">
        <v>0.7857142857142857</v>
      </c>
      <c r="F90" s="18">
        <v>0.72649572649572647</v>
      </c>
      <c r="G90" s="18">
        <v>0.83836206896551724</v>
      </c>
      <c r="H90" s="18">
        <v>0.8072669826224329</v>
      </c>
      <c r="I90" s="7">
        <v>522</v>
      </c>
      <c r="J90" s="7">
        <v>647</v>
      </c>
      <c r="K90" s="7">
        <v>133</v>
      </c>
      <c r="L90" s="7">
        <v>183</v>
      </c>
      <c r="M90" s="7">
        <v>11</v>
      </c>
      <c r="N90" s="7">
        <v>14</v>
      </c>
      <c r="O90" s="7">
        <v>85</v>
      </c>
      <c r="P90" s="7">
        <v>117</v>
      </c>
    </row>
    <row r="91" spans="1:16" x14ac:dyDescent="0.2">
      <c r="A91" s="120" t="s">
        <v>229</v>
      </c>
      <c r="B91" s="6" t="s">
        <v>19</v>
      </c>
      <c r="C91" s="18">
        <v>0.75034867503486746</v>
      </c>
      <c r="D91" s="18">
        <v>0.6522346368715084</v>
      </c>
      <c r="E91" s="18">
        <v>0.7142857142857143</v>
      </c>
      <c r="F91" s="18">
        <v>0.680064308681672</v>
      </c>
      <c r="G91" s="18">
        <v>0.79930313588850177</v>
      </c>
      <c r="H91" s="18">
        <v>0.75219941348973607</v>
      </c>
      <c r="I91" s="7">
        <v>1614</v>
      </c>
      <c r="J91" s="7">
        <v>2151</v>
      </c>
      <c r="K91" s="7">
        <v>467</v>
      </c>
      <c r="L91" s="7">
        <v>716</v>
      </c>
      <c r="M91" s="7">
        <v>75</v>
      </c>
      <c r="N91" s="7">
        <v>105</v>
      </c>
      <c r="O91" s="7">
        <v>423</v>
      </c>
      <c r="P91" s="7">
        <v>622</v>
      </c>
    </row>
    <row r="92" spans="1:16" x14ac:dyDescent="0.2">
      <c r="A92" s="120" t="s">
        <v>230</v>
      </c>
      <c r="B92" s="6" t="s">
        <v>20</v>
      </c>
      <c r="C92" s="18">
        <v>0.7932489451476793</v>
      </c>
      <c r="D92" s="18">
        <v>0.7931034482758621</v>
      </c>
      <c r="E92" s="18">
        <v>0.75</v>
      </c>
      <c r="F92" s="18">
        <v>0.72916666666666663</v>
      </c>
      <c r="G92" s="18">
        <v>0.79333333333333333</v>
      </c>
      <c r="H92" s="18">
        <v>0.79399141630901282</v>
      </c>
      <c r="I92" s="7">
        <v>188</v>
      </c>
      <c r="J92" s="7">
        <v>237</v>
      </c>
      <c r="K92" s="7">
        <v>69</v>
      </c>
      <c r="L92" s="7">
        <v>87</v>
      </c>
      <c r="M92" s="7">
        <v>3</v>
      </c>
      <c r="N92" s="7">
        <v>4</v>
      </c>
      <c r="O92" s="7">
        <v>35</v>
      </c>
      <c r="P92" s="7">
        <v>48</v>
      </c>
    </row>
    <row r="93" spans="1:16" x14ac:dyDescent="0.2">
      <c r="A93" s="120" t="s">
        <v>228</v>
      </c>
      <c r="B93" s="6" t="s">
        <v>21</v>
      </c>
      <c r="C93" s="18">
        <v>0.77673432293244471</v>
      </c>
      <c r="D93" s="18">
        <v>0.62720403022670024</v>
      </c>
      <c r="E93" s="18">
        <v>0.69209809264305178</v>
      </c>
      <c r="F93" s="18">
        <v>0.66767371601208458</v>
      </c>
      <c r="G93" s="18">
        <v>0.79717630853994492</v>
      </c>
      <c r="H93" s="18">
        <v>0.787321063394683</v>
      </c>
      <c r="I93" s="7">
        <v>2564</v>
      </c>
      <c r="J93" s="7">
        <v>3301</v>
      </c>
      <c r="K93" s="7">
        <v>249</v>
      </c>
      <c r="L93" s="7">
        <v>397</v>
      </c>
      <c r="M93" s="7">
        <v>254</v>
      </c>
      <c r="N93" s="7">
        <v>367</v>
      </c>
      <c r="O93" s="7">
        <v>221</v>
      </c>
      <c r="P93" s="7">
        <v>331</v>
      </c>
    </row>
    <row r="94" spans="1:16" x14ac:dyDescent="0.2">
      <c r="A94" s="120" t="s">
        <v>16</v>
      </c>
      <c r="B94" s="6" t="s">
        <v>22</v>
      </c>
      <c r="C94" s="18">
        <v>0.67741935483870963</v>
      </c>
      <c r="D94" s="18">
        <v>0.63636363636363635</v>
      </c>
      <c r="E94" s="18">
        <v>1</v>
      </c>
      <c r="F94" s="18">
        <v>0.61538461538461542</v>
      </c>
      <c r="G94" s="18">
        <v>0.68627450980392157</v>
      </c>
      <c r="H94" s="18">
        <v>0.66666666666666663</v>
      </c>
      <c r="I94" s="7">
        <v>84</v>
      </c>
      <c r="J94" s="7">
        <v>124</v>
      </c>
      <c r="K94" s="7">
        <v>14</v>
      </c>
      <c r="L94" s="7">
        <v>22</v>
      </c>
      <c r="M94" s="7">
        <v>4</v>
      </c>
      <c r="N94" s="7">
        <v>4</v>
      </c>
      <c r="O94" s="7">
        <v>8</v>
      </c>
      <c r="P94" s="7">
        <v>13</v>
      </c>
    </row>
    <row r="95" spans="1:16" x14ac:dyDescent="0.2">
      <c r="A95" s="120" t="s">
        <v>230</v>
      </c>
      <c r="B95" s="6" t="s">
        <v>23</v>
      </c>
      <c r="C95" s="18">
        <v>0.73961218836565101</v>
      </c>
      <c r="D95" s="18">
        <v>0.65625</v>
      </c>
      <c r="E95" s="18">
        <v>0.75</v>
      </c>
      <c r="F95" s="18">
        <v>0.76704545454545459</v>
      </c>
      <c r="G95" s="18">
        <v>0.80597014925373134</v>
      </c>
      <c r="H95" s="18">
        <v>0.73925501432664753</v>
      </c>
      <c r="I95" s="7">
        <v>267</v>
      </c>
      <c r="J95" s="7">
        <v>361</v>
      </c>
      <c r="K95" s="7">
        <v>105</v>
      </c>
      <c r="L95" s="7">
        <v>160</v>
      </c>
      <c r="M95" s="7">
        <v>9</v>
      </c>
      <c r="N95" s="7">
        <v>12</v>
      </c>
      <c r="O95" s="7">
        <v>135</v>
      </c>
      <c r="P95" s="7">
        <v>176</v>
      </c>
    </row>
    <row r="96" spans="1:16" x14ac:dyDescent="0.2">
      <c r="A96" s="120"/>
      <c r="B96" s="6" t="s">
        <v>35</v>
      </c>
      <c r="C96" s="18">
        <v>0.70370370370370372</v>
      </c>
      <c r="D96" s="18">
        <v>1</v>
      </c>
      <c r="E96" s="18">
        <v>0.33333333333333331</v>
      </c>
      <c r="F96" s="18" t="e">
        <v>#DIV/0!</v>
      </c>
      <c r="G96" s="18">
        <v>0.65217391304347827</v>
      </c>
      <c r="H96" s="18">
        <v>0.75</v>
      </c>
      <c r="I96" s="7">
        <v>19</v>
      </c>
      <c r="J96" s="7">
        <v>27</v>
      </c>
      <c r="K96" s="7">
        <v>4</v>
      </c>
      <c r="L96" s="7">
        <v>4</v>
      </c>
      <c r="M96" s="7">
        <v>1</v>
      </c>
      <c r="N96" s="7">
        <v>3</v>
      </c>
      <c r="O96" s="7">
        <v>0</v>
      </c>
      <c r="P96" s="7">
        <v>0</v>
      </c>
    </row>
    <row r="97" spans="1:38" x14ac:dyDescent="0.2">
      <c r="A97" s="120"/>
      <c r="B97" s="6"/>
      <c r="C97" s="18">
        <v>0.5</v>
      </c>
      <c r="D97" s="18">
        <v>0.25</v>
      </c>
      <c r="E97" s="18">
        <v>0.4</v>
      </c>
      <c r="F97" s="18" t="e">
        <v>#DIV/0!</v>
      </c>
      <c r="G97" s="18">
        <v>0.66666666666666663</v>
      </c>
      <c r="H97" s="18">
        <v>0.51111111111111107</v>
      </c>
      <c r="I97" s="7">
        <v>25</v>
      </c>
      <c r="J97" s="7">
        <v>50</v>
      </c>
      <c r="K97" s="7">
        <v>5</v>
      </c>
      <c r="L97" s="7">
        <v>20</v>
      </c>
      <c r="M97" s="7">
        <v>2</v>
      </c>
      <c r="N97" s="7">
        <v>5</v>
      </c>
      <c r="O97" s="7">
        <v>0</v>
      </c>
      <c r="P97" s="7">
        <v>0</v>
      </c>
    </row>
    <row r="98" spans="1:38" x14ac:dyDescent="0.2">
      <c r="A98" s="120"/>
      <c r="B98" s="8" t="s">
        <v>2</v>
      </c>
      <c r="C98" s="19">
        <v>0.74557486196817147</v>
      </c>
      <c r="D98" s="19">
        <v>0.65309766113194068</v>
      </c>
      <c r="E98" s="19">
        <v>0.63341250989707043</v>
      </c>
      <c r="F98" s="19">
        <v>0.68126257156119452</v>
      </c>
      <c r="G98" s="19">
        <v>0.77279176081130785</v>
      </c>
      <c r="H98" s="19">
        <v>0.75839138695376818</v>
      </c>
      <c r="I98" s="10">
        <v>18365</v>
      </c>
      <c r="J98" s="10">
        <v>24632</v>
      </c>
      <c r="K98" s="10">
        <v>3658</v>
      </c>
      <c r="L98" s="10">
        <v>5601</v>
      </c>
      <c r="M98" s="10">
        <v>1600</v>
      </c>
      <c r="N98" s="10">
        <v>2526</v>
      </c>
      <c r="O98" s="10">
        <v>4403</v>
      </c>
      <c r="P98" s="10">
        <v>6463</v>
      </c>
    </row>
    <row r="99" spans="1:38" x14ac:dyDescent="0.2">
      <c r="A99" s="120"/>
      <c r="B99" s="114" t="s">
        <v>228</v>
      </c>
      <c r="C99" s="115">
        <v>0.72014734472526343</v>
      </c>
      <c r="D99" s="115">
        <v>0.60581859669138616</v>
      </c>
      <c r="E99" s="115">
        <v>0.62068965517241381</v>
      </c>
      <c r="F99" s="115">
        <v>0.63831148065238252</v>
      </c>
      <c r="G99" s="115">
        <v>0.74513715710723194</v>
      </c>
      <c r="H99" s="115">
        <v>0.74257053291536046</v>
      </c>
      <c r="I99" s="116">
        <v>7038</v>
      </c>
      <c r="J99" s="116">
        <v>9773</v>
      </c>
      <c r="K99" s="116">
        <v>1062</v>
      </c>
      <c r="L99" s="116">
        <v>1753</v>
      </c>
      <c r="M99" s="116">
        <v>1116</v>
      </c>
      <c r="N99" s="116">
        <v>1798</v>
      </c>
      <c r="O99" s="116">
        <v>1996</v>
      </c>
      <c r="P99" s="116">
        <v>3127</v>
      </c>
    </row>
    <row r="100" spans="1:38" x14ac:dyDescent="0.2">
      <c r="A100" s="120"/>
      <c r="B100" s="114" t="s">
        <v>229</v>
      </c>
      <c r="C100" s="115">
        <v>0.75309142509629023</v>
      </c>
      <c r="D100" s="115">
        <v>0.66114790286975722</v>
      </c>
      <c r="E100" s="115">
        <v>0.69942196531791911</v>
      </c>
      <c r="F100" s="115">
        <v>0.71561338289962828</v>
      </c>
      <c r="G100" s="115">
        <v>0.80647228452419095</v>
      </c>
      <c r="H100" s="115">
        <v>0.75504201680672267</v>
      </c>
      <c r="I100" s="116">
        <v>3715</v>
      </c>
      <c r="J100" s="116">
        <v>4933</v>
      </c>
      <c r="K100" s="116">
        <v>1198</v>
      </c>
      <c r="L100" s="116">
        <v>1812</v>
      </c>
      <c r="M100" s="116">
        <v>121</v>
      </c>
      <c r="N100" s="116">
        <v>173</v>
      </c>
      <c r="O100" s="116">
        <v>1155</v>
      </c>
      <c r="P100" s="116">
        <v>1614</v>
      </c>
    </row>
    <row r="101" spans="1:38" x14ac:dyDescent="0.2">
      <c r="A101" s="120"/>
      <c r="B101" s="114" t="s">
        <v>230</v>
      </c>
      <c r="C101" s="115">
        <v>0.78341687552213868</v>
      </c>
      <c r="D101" s="115">
        <v>0.7046671767406274</v>
      </c>
      <c r="E101" s="115">
        <v>0.69411764705882351</v>
      </c>
      <c r="F101" s="115">
        <v>0.72464840858623247</v>
      </c>
      <c r="G101" s="115">
        <v>0.8129847744900891</v>
      </c>
      <c r="H101" s="115">
        <v>0.79024280575539574</v>
      </c>
      <c r="I101" s="116">
        <v>3751</v>
      </c>
      <c r="J101" s="116">
        <v>4788</v>
      </c>
      <c r="K101" s="116">
        <v>921</v>
      </c>
      <c r="L101" s="116">
        <v>1307</v>
      </c>
      <c r="M101" s="116">
        <v>236</v>
      </c>
      <c r="N101" s="116">
        <v>340</v>
      </c>
      <c r="O101" s="116">
        <v>979</v>
      </c>
      <c r="P101" s="116">
        <v>1351</v>
      </c>
    </row>
    <row r="102" spans="1:38" x14ac:dyDescent="0.2">
      <c r="A102" s="120"/>
      <c r="B102" s="114" t="s">
        <v>16</v>
      </c>
      <c r="C102" s="115">
        <v>0.7541987749456629</v>
      </c>
      <c r="D102" s="115">
        <v>0.66382978723404251</v>
      </c>
      <c r="E102" s="115">
        <v>0.59903381642512077</v>
      </c>
      <c r="F102" s="115">
        <v>0.73584905660377353</v>
      </c>
      <c r="G102" s="115">
        <v>0.76882460973370059</v>
      </c>
      <c r="H102" s="115">
        <v>0.76081582200247222</v>
      </c>
      <c r="I102" s="116">
        <v>3817</v>
      </c>
      <c r="J102" s="116">
        <v>5061</v>
      </c>
      <c r="K102" s="116">
        <v>468</v>
      </c>
      <c r="L102" s="116">
        <v>705</v>
      </c>
      <c r="M102" s="116">
        <v>124</v>
      </c>
      <c r="N102" s="116">
        <v>207</v>
      </c>
      <c r="O102" s="116">
        <v>273</v>
      </c>
      <c r="P102" s="116">
        <v>371</v>
      </c>
    </row>
    <row r="103" spans="1:38" x14ac:dyDescent="0.2">
      <c r="A103" s="120"/>
    </row>
    <row r="104" spans="1:38" x14ac:dyDescent="0.2">
      <c r="A104" s="120"/>
    </row>
    <row r="105" spans="1:38" ht="14.25" x14ac:dyDescent="0.2">
      <c r="A105" s="120"/>
      <c r="B105" s="5" t="s">
        <v>286</v>
      </c>
    </row>
    <row r="106" spans="1:38" x14ac:dyDescent="0.2">
      <c r="A106" s="120"/>
    </row>
    <row r="107" spans="1:38" x14ac:dyDescent="0.2">
      <c r="A107" s="120"/>
      <c r="B107" s="3"/>
      <c r="C107" s="12" t="s">
        <v>27</v>
      </c>
      <c r="D107" s="12"/>
      <c r="E107" s="12"/>
      <c r="F107" s="12"/>
      <c r="G107" s="12"/>
      <c r="H107" s="12"/>
      <c r="I107" s="11" t="s">
        <v>24</v>
      </c>
      <c r="J107" s="11"/>
      <c r="K107" s="11"/>
      <c r="L107" s="11"/>
      <c r="M107" s="11"/>
      <c r="N107" s="11"/>
      <c r="O107" s="11" t="s">
        <v>0</v>
      </c>
      <c r="P107" s="11"/>
      <c r="Q107" s="11"/>
      <c r="R107" s="11"/>
      <c r="S107" s="11"/>
      <c r="T107" s="11"/>
      <c r="U107" s="11" t="s">
        <v>1</v>
      </c>
      <c r="V107" s="11"/>
      <c r="W107" s="11"/>
      <c r="X107" s="11"/>
      <c r="Y107" s="11"/>
      <c r="Z107" s="11"/>
      <c r="AA107" s="11" t="s">
        <v>26</v>
      </c>
      <c r="AB107" s="11"/>
      <c r="AC107" s="11"/>
      <c r="AD107" s="11"/>
      <c r="AE107" s="11"/>
      <c r="AF107" s="11"/>
    </row>
    <row r="108" spans="1:38" x14ac:dyDescent="0.2">
      <c r="A108" s="120"/>
      <c r="B108" s="15" t="s">
        <v>37</v>
      </c>
      <c r="C108" s="16" t="s">
        <v>24</v>
      </c>
      <c r="D108" s="16" t="s">
        <v>0</v>
      </c>
      <c r="E108" s="16" t="s">
        <v>28</v>
      </c>
      <c r="F108" s="16" t="s">
        <v>26</v>
      </c>
      <c r="G108" s="16" t="s">
        <v>200</v>
      </c>
      <c r="H108" s="10" t="s">
        <v>226</v>
      </c>
      <c r="I108" s="16" t="s">
        <v>38</v>
      </c>
      <c r="J108" s="16" t="s">
        <v>39</v>
      </c>
      <c r="K108" s="16" t="s">
        <v>40</v>
      </c>
      <c r="L108" s="16" t="s">
        <v>41</v>
      </c>
      <c r="M108" s="16" t="s">
        <v>36</v>
      </c>
      <c r="N108" s="16" t="s">
        <v>24</v>
      </c>
      <c r="O108" s="16" t="s">
        <v>38</v>
      </c>
      <c r="P108" s="16" t="s">
        <v>39</v>
      </c>
      <c r="Q108" s="16" t="s">
        <v>40</v>
      </c>
      <c r="R108" s="16" t="s">
        <v>41</v>
      </c>
      <c r="S108" s="16" t="s">
        <v>36</v>
      </c>
      <c r="T108" s="16" t="s">
        <v>24</v>
      </c>
      <c r="U108" s="16" t="s">
        <v>38</v>
      </c>
      <c r="V108" s="16" t="s">
        <v>39</v>
      </c>
      <c r="W108" s="16" t="s">
        <v>40</v>
      </c>
      <c r="X108" s="16" t="s">
        <v>41</v>
      </c>
      <c r="Y108" s="16" t="s">
        <v>36</v>
      </c>
      <c r="Z108" s="16" t="s">
        <v>24</v>
      </c>
      <c r="AA108" s="16" t="s">
        <v>38</v>
      </c>
      <c r="AB108" s="16" t="s">
        <v>39</v>
      </c>
      <c r="AC108" s="16" t="s">
        <v>40</v>
      </c>
      <c r="AD108" s="16" t="s">
        <v>41</v>
      </c>
      <c r="AE108" s="16" t="s">
        <v>36</v>
      </c>
      <c r="AF108" s="16" t="s">
        <v>24</v>
      </c>
    </row>
    <row r="109" spans="1:38" x14ac:dyDescent="0.2">
      <c r="A109" s="120" t="s">
        <v>228</v>
      </c>
      <c r="B109" s="6" t="s">
        <v>4</v>
      </c>
      <c r="C109" s="13">
        <v>0.79715302491103202</v>
      </c>
      <c r="D109" s="13">
        <v>0.783625730994152</v>
      </c>
      <c r="E109" s="13">
        <v>0.71153846153846156</v>
      </c>
      <c r="F109" s="13">
        <v>0.74591194968553454</v>
      </c>
      <c r="G109" s="13">
        <v>0.79902755267423009</v>
      </c>
      <c r="H109" s="13">
        <v>0.8142613151152861</v>
      </c>
      <c r="I109" s="7">
        <v>84</v>
      </c>
      <c r="J109" s="7">
        <v>1911</v>
      </c>
      <c r="K109" s="7">
        <v>329</v>
      </c>
      <c r="L109" s="7">
        <v>486</v>
      </c>
      <c r="M109" s="7">
        <v>275</v>
      </c>
      <c r="N109" s="7">
        <v>3085</v>
      </c>
      <c r="O109" s="7">
        <v>20</v>
      </c>
      <c r="P109" s="7">
        <v>233</v>
      </c>
      <c r="Q109" s="7">
        <v>35</v>
      </c>
      <c r="R109" s="7">
        <v>54</v>
      </c>
      <c r="S109" s="7">
        <v>46</v>
      </c>
      <c r="T109" s="7">
        <v>388</v>
      </c>
      <c r="U109" s="7">
        <v>28</v>
      </c>
      <c r="V109" s="7">
        <v>287</v>
      </c>
      <c r="W109" s="7">
        <v>46</v>
      </c>
      <c r="X109" s="7">
        <v>107</v>
      </c>
      <c r="Y109" s="7">
        <v>69</v>
      </c>
      <c r="Z109" s="7">
        <v>537</v>
      </c>
      <c r="AA109" s="7">
        <v>46</v>
      </c>
      <c r="AB109" s="7">
        <v>505</v>
      </c>
      <c r="AC109" s="7">
        <v>88</v>
      </c>
      <c r="AD109" s="7">
        <v>156</v>
      </c>
      <c r="AE109" s="7">
        <v>114</v>
      </c>
      <c r="AF109" s="7">
        <v>909</v>
      </c>
      <c r="AH109" s="2"/>
      <c r="AI109" s="2"/>
      <c r="AJ109" s="2"/>
      <c r="AK109" s="2"/>
      <c r="AL109" s="29"/>
    </row>
    <row r="110" spans="1:38" x14ac:dyDescent="0.2">
      <c r="A110" s="120" t="s">
        <v>229</v>
      </c>
      <c r="B110" s="6" t="s">
        <v>5</v>
      </c>
      <c r="C110" s="13">
        <v>0.78887993553585822</v>
      </c>
      <c r="D110" s="13">
        <v>0.76779026217228463</v>
      </c>
      <c r="E110" s="13">
        <v>0.71875</v>
      </c>
      <c r="F110" s="13">
        <v>0.75110132158590304</v>
      </c>
      <c r="G110" s="13">
        <v>0.80480905233380484</v>
      </c>
      <c r="H110" s="13">
        <v>0.79073614557485528</v>
      </c>
      <c r="I110" s="7">
        <v>119</v>
      </c>
      <c r="J110" s="7">
        <v>897</v>
      </c>
      <c r="K110" s="7">
        <v>82</v>
      </c>
      <c r="L110" s="7">
        <v>143</v>
      </c>
      <c r="M110" s="7">
        <v>85</v>
      </c>
      <c r="N110" s="7">
        <v>1326</v>
      </c>
      <c r="O110" s="7">
        <v>63</v>
      </c>
      <c r="P110" s="7">
        <v>370</v>
      </c>
      <c r="Q110" s="7">
        <v>40</v>
      </c>
      <c r="R110" s="7">
        <v>61</v>
      </c>
      <c r="S110" s="7">
        <v>25</v>
      </c>
      <c r="T110" s="7">
        <v>559</v>
      </c>
      <c r="U110" s="7">
        <v>7</v>
      </c>
      <c r="V110" s="7">
        <v>22</v>
      </c>
      <c r="W110" s="7">
        <v>1</v>
      </c>
      <c r="X110" s="7">
        <v>2</v>
      </c>
      <c r="Y110" s="7">
        <v>1</v>
      </c>
      <c r="Z110" s="7">
        <v>33</v>
      </c>
      <c r="AA110" s="7">
        <v>58</v>
      </c>
      <c r="AB110" s="7">
        <v>306</v>
      </c>
      <c r="AC110" s="7">
        <v>35</v>
      </c>
      <c r="AD110" s="7">
        <v>55</v>
      </c>
      <c r="AE110" s="7">
        <v>28</v>
      </c>
      <c r="AF110" s="7">
        <v>482</v>
      </c>
      <c r="AH110" s="2"/>
      <c r="AI110" s="2"/>
      <c r="AJ110" s="2"/>
      <c r="AK110" s="2"/>
      <c r="AL110" s="29"/>
    </row>
    <row r="111" spans="1:38" x14ac:dyDescent="0.2">
      <c r="A111" s="120" t="s">
        <v>16</v>
      </c>
      <c r="B111" s="6" t="s">
        <v>6</v>
      </c>
      <c r="C111" s="13">
        <v>0.75875625446747674</v>
      </c>
      <c r="D111" s="13">
        <v>0.77149321266968329</v>
      </c>
      <c r="E111" s="13">
        <v>0.73571428571428577</v>
      </c>
      <c r="F111" s="13">
        <v>0.7432432432432432</v>
      </c>
      <c r="G111" s="13">
        <v>0.75636672325976229</v>
      </c>
      <c r="H111" s="13">
        <v>0.75996990218209182</v>
      </c>
      <c r="I111" s="7">
        <v>217</v>
      </c>
      <c r="J111" s="7">
        <v>1744</v>
      </c>
      <c r="K111" s="7">
        <v>379</v>
      </c>
      <c r="L111" s="7">
        <v>458</v>
      </c>
      <c r="M111" s="7">
        <v>217</v>
      </c>
      <c r="N111" s="7">
        <v>3015</v>
      </c>
      <c r="O111" s="7">
        <v>43</v>
      </c>
      <c r="P111" s="7">
        <v>301</v>
      </c>
      <c r="Q111" s="7">
        <v>40</v>
      </c>
      <c r="R111" s="7">
        <v>58</v>
      </c>
      <c r="S111" s="7">
        <v>27</v>
      </c>
      <c r="T111" s="7">
        <v>469</v>
      </c>
      <c r="U111" s="7">
        <v>17</v>
      </c>
      <c r="V111" s="7">
        <v>84</v>
      </c>
      <c r="W111" s="7">
        <v>19</v>
      </c>
      <c r="X111" s="7">
        <v>20</v>
      </c>
      <c r="Y111" s="7">
        <v>10</v>
      </c>
      <c r="Z111" s="7">
        <v>150</v>
      </c>
      <c r="AA111" s="7">
        <v>19</v>
      </c>
      <c r="AB111" s="7">
        <v>139</v>
      </c>
      <c r="AC111" s="7">
        <v>26</v>
      </c>
      <c r="AD111" s="7">
        <v>38</v>
      </c>
      <c r="AE111" s="7">
        <v>14</v>
      </c>
      <c r="AF111" s="7">
        <v>236</v>
      </c>
      <c r="AH111" s="2"/>
      <c r="AI111" s="2"/>
      <c r="AJ111" s="2"/>
      <c r="AK111" s="2"/>
      <c r="AL111" s="29"/>
    </row>
    <row r="112" spans="1:38" x14ac:dyDescent="0.2">
      <c r="A112" s="120" t="s">
        <v>230</v>
      </c>
      <c r="B112" s="6" t="s">
        <v>7</v>
      </c>
      <c r="C112" s="13">
        <v>0.7997329773030708</v>
      </c>
      <c r="D112" s="13">
        <v>0.79933110367892979</v>
      </c>
      <c r="E112" s="13">
        <v>0.79347826086956519</v>
      </c>
      <c r="F112" s="13">
        <v>0.78165938864628826</v>
      </c>
      <c r="G112" s="13">
        <v>0.79983319432860722</v>
      </c>
      <c r="H112" s="13">
        <v>0.80060882800608824</v>
      </c>
      <c r="I112" s="7">
        <v>86</v>
      </c>
      <c r="J112" s="7">
        <v>1011</v>
      </c>
      <c r="K112" s="7">
        <v>187</v>
      </c>
      <c r="L112" s="7">
        <v>214</v>
      </c>
      <c r="M112" s="7">
        <v>343</v>
      </c>
      <c r="N112" s="7">
        <v>1841</v>
      </c>
      <c r="O112" s="7">
        <v>30</v>
      </c>
      <c r="P112" s="7">
        <v>205</v>
      </c>
      <c r="Q112" s="7">
        <v>34</v>
      </c>
      <c r="R112" s="7">
        <v>30</v>
      </c>
      <c r="S112" s="7">
        <v>31</v>
      </c>
      <c r="T112" s="7">
        <v>330</v>
      </c>
      <c r="U112" s="7">
        <v>8</v>
      </c>
      <c r="V112" s="7">
        <v>128</v>
      </c>
      <c r="W112" s="7">
        <v>18</v>
      </c>
      <c r="X112" s="7">
        <v>30</v>
      </c>
      <c r="Y112" s="7">
        <v>22</v>
      </c>
      <c r="Z112" s="7">
        <v>206</v>
      </c>
      <c r="AA112" s="7">
        <v>19</v>
      </c>
      <c r="AB112" s="7">
        <v>149</v>
      </c>
      <c r="AC112" s="7">
        <v>30</v>
      </c>
      <c r="AD112" s="7">
        <v>31</v>
      </c>
      <c r="AE112" s="7">
        <v>28</v>
      </c>
      <c r="AF112" s="7">
        <v>257</v>
      </c>
      <c r="AH112" s="2"/>
      <c r="AI112" s="2"/>
      <c r="AJ112" s="2"/>
      <c r="AK112" s="2"/>
      <c r="AL112" s="29"/>
    </row>
    <row r="113" spans="1:38" x14ac:dyDescent="0.2">
      <c r="A113" s="120" t="s">
        <v>228</v>
      </c>
      <c r="B113" s="6" t="s">
        <v>8</v>
      </c>
      <c r="C113" s="13">
        <v>0.72482853223593968</v>
      </c>
      <c r="D113" s="13">
        <v>0.70919540229885059</v>
      </c>
      <c r="E113" s="13">
        <v>0.68599464763603923</v>
      </c>
      <c r="F113" s="13">
        <v>0.69601574028529267</v>
      </c>
      <c r="G113" s="13">
        <v>0.72972972972972971</v>
      </c>
      <c r="H113" s="13">
        <v>0.74207606973058637</v>
      </c>
      <c r="I113" s="7">
        <v>322</v>
      </c>
      <c r="J113" s="7">
        <v>2298</v>
      </c>
      <c r="K113" s="7">
        <v>344</v>
      </c>
      <c r="L113" s="7">
        <v>681</v>
      </c>
      <c r="M113" s="7">
        <v>423</v>
      </c>
      <c r="N113" s="7">
        <v>4068</v>
      </c>
      <c r="O113" s="7">
        <v>116</v>
      </c>
      <c r="P113" s="7">
        <v>554</v>
      </c>
      <c r="Q113" s="7">
        <v>63</v>
      </c>
      <c r="R113" s="7">
        <v>137</v>
      </c>
      <c r="S113" s="7">
        <v>91</v>
      </c>
      <c r="T113" s="7">
        <v>961</v>
      </c>
      <c r="U113" s="7">
        <v>124</v>
      </c>
      <c r="V113" s="7">
        <v>648</v>
      </c>
      <c r="W113" s="7">
        <v>121</v>
      </c>
      <c r="X113" s="7">
        <v>228</v>
      </c>
      <c r="Y113" s="7">
        <v>158</v>
      </c>
      <c r="Z113" s="7">
        <v>1279</v>
      </c>
      <c r="AA113" s="7">
        <v>226</v>
      </c>
      <c r="AB113" s="7">
        <v>1215</v>
      </c>
      <c r="AC113" s="7">
        <v>200</v>
      </c>
      <c r="AD113" s="7">
        <v>392</v>
      </c>
      <c r="AE113" s="7">
        <v>251</v>
      </c>
      <c r="AF113" s="7">
        <v>2284</v>
      </c>
      <c r="AH113" s="2"/>
      <c r="AI113" s="2"/>
      <c r="AJ113" s="2"/>
      <c r="AK113" s="2"/>
      <c r="AL113" s="29"/>
    </row>
    <row r="114" spans="1:38" x14ac:dyDescent="0.2">
      <c r="A114" s="120" t="s">
        <v>230</v>
      </c>
      <c r="B114" s="6" t="s">
        <v>9</v>
      </c>
      <c r="C114" s="13">
        <v>0.77852348993288589</v>
      </c>
      <c r="D114" s="13">
        <v>0.73857868020304573</v>
      </c>
      <c r="E114" s="13">
        <v>0.7857142857142857</v>
      </c>
      <c r="F114" s="13">
        <v>0.73584905660377353</v>
      </c>
      <c r="G114" s="13">
        <v>0.81</v>
      </c>
      <c r="H114" s="13">
        <v>0.778169014084507</v>
      </c>
      <c r="I114" s="7">
        <v>92</v>
      </c>
      <c r="J114" s="7">
        <v>617</v>
      </c>
      <c r="K114" s="7">
        <v>79</v>
      </c>
      <c r="L114" s="7">
        <v>106</v>
      </c>
      <c r="M114" s="7">
        <v>138</v>
      </c>
      <c r="N114" s="7">
        <v>1032</v>
      </c>
      <c r="O114" s="7">
        <v>50</v>
      </c>
      <c r="P114" s="7">
        <v>246</v>
      </c>
      <c r="Q114" s="7">
        <v>45</v>
      </c>
      <c r="R114" s="7">
        <v>53</v>
      </c>
      <c r="S114" s="7">
        <v>93</v>
      </c>
      <c r="T114" s="7">
        <v>487</v>
      </c>
      <c r="U114" s="7">
        <v>4</v>
      </c>
      <c r="V114" s="7">
        <v>31</v>
      </c>
      <c r="W114" s="7">
        <v>2</v>
      </c>
      <c r="X114" s="7">
        <v>5</v>
      </c>
      <c r="Y114" s="7">
        <v>9</v>
      </c>
      <c r="Z114" s="7">
        <v>51</v>
      </c>
      <c r="AA114" s="7">
        <v>57</v>
      </c>
      <c r="AB114" s="7">
        <v>259</v>
      </c>
      <c r="AC114" s="7">
        <v>53</v>
      </c>
      <c r="AD114" s="7">
        <v>55</v>
      </c>
      <c r="AE114" s="7">
        <v>88</v>
      </c>
      <c r="AF114" s="7">
        <v>512</v>
      </c>
      <c r="AH114" s="2"/>
      <c r="AI114" s="2"/>
      <c r="AJ114" s="2"/>
      <c r="AK114" s="2"/>
      <c r="AL114" s="29"/>
    </row>
    <row r="115" spans="1:38" x14ac:dyDescent="0.2">
      <c r="A115" s="120" t="s">
        <v>230</v>
      </c>
      <c r="B115" s="6" t="s">
        <v>109</v>
      </c>
      <c r="C115" s="13">
        <v>0.74424552429667523</v>
      </c>
      <c r="D115" s="13">
        <v>0.71040723981900455</v>
      </c>
      <c r="E115" s="13">
        <v>0.72602739726027399</v>
      </c>
      <c r="F115" s="13">
        <v>0.65957446808510634</v>
      </c>
      <c r="G115" s="13">
        <v>0.75757575757575757</v>
      </c>
      <c r="H115" s="13">
        <v>0.74612129760225665</v>
      </c>
      <c r="I115" s="7">
        <v>71</v>
      </c>
      <c r="J115" s="7">
        <v>522</v>
      </c>
      <c r="K115" s="7">
        <v>60</v>
      </c>
      <c r="L115" s="7">
        <v>129</v>
      </c>
      <c r="M115" s="7">
        <v>161</v>
      </c>
      <c r="N115" s="7">
        <v>943</v>
      </c>
      <c r="O115" s="7">
        <v>24</v>
      </c>
      <c r="P115" s="7">
        <v>139</v>
      </c>
      <c r="Q115" s="7">
        <v>18</v>
      </c>
      <c r="R115" s="7">
        <v>40</v>
      </c>
      <c r="S115" s="7">
        <v>53</v>
      </c>
      <c r="T115" s="7">
        <v>274</v>
      </c>
      <c r="U115" s="7">
        <v>9</v>
      </c>
      <c r="V115" s="7">
        <v>44</v>
      </c>
      <c r="W115" s="7">
        <v>9</v>
      </c>
      <c r="X115" s="7">
        <v>11</v>
      </c>
      <c r="Y115" s="7">
        <v>13</v>
      </c>
      <c r="Z115" s="7">
        <v>86</v>
      </c>
      <c r="AA115" s="7">
        <v>20</v>
      </c>
      <c r="AB115" s="7">
        <v>80</v>
      </c>
      <c r="AC115" s="7">
        <v>13</v>
      </c>
      <c r="AD115" s="7">
        <v>28</v>
      </c>
      <c r="AE115" s="7">
        <v>28</v>
      </c>
      <c r="AF115" s="7">
        <v>169</v>
      </c>
      <c r="AH115" s="2"/>
      <c r="AI115" s="2"/>
      <c r="AJ115" s="2"/>
      <c r="AK115" s="2"/>
      <c r="AL115" s="29"/>
    </row>
    <row r="116" spans="1:38" x14ac:dyDescent="0.2">
      <c r="A116" s="120" t="s">
        <v>229</v>
      </c>
      <c r="B116" s="6" t="s">
        <v>11</v>
      </c>
      <c r="C116" s="13">
        <v>0.80769230769230771</v>
      </c>
      <c r="D116" s="13">
        <v>0.78510028653295127</v>
      </c>
      <c r="E116" s="13">
        <v>0.44444444444444442</v>
      </c>
      <c r="F116" s="13">
        <v>0.77650429799426934</v>
      </c>
      <c r="G116" s="13">
        <v>0.83636363636363631</v>
      </c>
      <c r="H116" s="13">
        <v>0.81300813008130079</v>
      </c>
      <c r="I116" s="7">
        <v>58</v>
      </c>
      <c r="J116" s="7">
        <v>429</v>
      </c>
      <c r="K116" s="7">
        <v>75</v>
      </c>
      <c r="L116" s="7">
        <v>62</v>
      </c>
      <c r="M116" s="7">
        <v>56</v>
      </c>
      <c r="N116" s="7">
        <v>680</v>
      </c>
      <c r="O116" s="7">
        <v>39</v>
      </c>
      <c r="P116" s="7">
        <v>229</v>
      </c>
      <c r="Q116" s="7">
        <v>45</v>
      </c>
      <c r="R116" s="7">
        <v>36</v>
      </c>
      <c r="S116" s="7">
        <v>27</v>
      </c>
      <c r="T116" s="7">
        <v>376</v>
      </c>
      <c r="U116" s="7">
        <v>2</v>
      </c>
      <c r="V116" s="7">
        <v>2</v>
      </c>
      <c r="W116" s="7">
        <v>2</v>
      </c>
      <c r="X116" s="7">
        <v>3</v>
      </c>
      <c r="Y116" s="7">
        <v>2</v>
      </c>
      <c r="Z116" s="7">
        <v>11</v>
      </c>
      <c r="AA116" s="7">
        <v>41</v>
      </c>
      <c r="AB116" s="7">
        <v>218</v>
      </c>
      <c r="AC116" s="7">
        <v>53</v>
      </c>
      <c r="AD116" s="7">
        <v>37</v>
      </c>
      <c r="AE116" s="7">
        <v>32</v>
      </c>
      <c r="AF116" s="7">
        <v>381</v>
      </c>
      <c r="AH116" s="2"/>
      <c r="AI116" s="2"/>
      <c r="AJ116" s="2"/>
      <c r="AK116" s="2"/>
      <c r="AL116" s="29"/>
    </row>
    <row r="117" spans="1:38" x14ac:dyDescent="0.2">
      <c r="A117" s="120" t="s">
        <v>230</v>
      </c>
      <c r="B117" s="6" t="s">
        <v>30</v>
      </c>
      <c r="C117" s="13">
        <v>0.70879120879120883</v>
      </c>
      <c r="D117" s="13">
        <v>0.69687500000000002</v>
      </c>
      <c r="E117" s="13">
        <v>0.60416666666666663</v>
      </c>
      <c r="F117" s="13">
        <v>0.69796954314720816</v>
      </c>
      <c r="G117" s="13">
        <v>0.71525423728813564</v>
      </c>
      <c r="H117" s="13">
        <v>0.71461716937354991</v>
      </c>
      <c r="I117" s="7">
        <v>125</v>
      </c>
      <c r="J117" s="7">
        <v>536</v>
      </c>
      <c r="K117" s="7">
        <v>109</v>
      </c>
      <c r="L117" s="7">
        <v>140</v>
      </c>
      <c r="M117" s="7">
        <v>146</v>
      </c>
      <c r="N117" s="7">
        <v>1056</v>
      </c>
      <c r="O117" s="7">
        <v>57</v>
      </c>
      <c r="P117" s="7">
        <v>180</v>
      </c>
      <c r="Q117" s="7">
        <v>43</v>
      </c>
      <c r="R117" s="7">
        <v>40</v>
      </c>
      <c r="S117" s="7">
        <v>42</v>
      </c>
      <c r="T117" s="7">
        <v>362</v>
      </c>
      <c r="U117" s="7">
        <v>6</v>
      </c>
      <c r="V117" s="7">
        <v>24</v>
      </c>
      <c r="W117" s="7">
        <v>5</v>
      </c>
      <c r="X117" s="7">
        <v>13</v>
      </c>
      <c r="Y117" s="7">
        <v>5</v>
      </c>
      <c r="Z117" s="7">
        <v>53</v>
      </c>
      <c r="AA117" s="7">
        <v>57</v>
      </c>
      <c r="AB117" s="7">
        <v>220</v>
      </c>
      <c r="AC117" s="7">
        <v>55</v>
      </c>
      <c r="AD117" s="7">
        <v>62</v>
      </c>
      <c r="AE117" s="7">
        <v>55</v>
      </c>
      <c r="AF117" s="7">
        <v>449</v>
      </c>
      <c r="AH117" s="2"/>
      <c r="AI117" s="2"/>
      <c r="AJ117" s="2"/>
      <c r="AK117" s="2"/>
      <c r="AL117" s="29"/>
    </row>
    <row r="118" spans="1:38" x14ac:dyDescent="0.2">
      <c r="A118" s="120" t="s">
        <v>16</v>
      </c>
      <c r="B118" s="6" t="s">
        <v>13</v>
      </c>
      <c r="C118" s="13">
        <v>0.77705977382875602</v>
      </c>
      <c r="D118" s="13">
        <v>0.83206106870229013</v>
      </c>
      <c r="E118" s="13">
        <v>0.6428571428571429</v>
      </c>
      <c r="F118" s="13">
        <v>0.72499999999999998</v>
      </c>
      <c r="G118" s="13">
        <v>0.76229508196721307</v>
      </c>
      <c r="H118" s="13">
        <v>0.78016528925619832</v>
      </c>
      <c r="I118" s="7">
        <v>52</v>
      </c>
      <c r="J118" s="7">
        <v>438</v>
      </c>
      <c r="K118" s="7">
        <v>43</v>
      </c>
      <c r="L118" s="7">
        <v>86</v>
      </c>
      <c r="M118" s="7">
        <v>87</v>
      </c>
      <c r="N118" s="7">
        <v>706</v>
      </c>
      <c r="O118" s="7">
        <v>12</v>
      </c>
      <c r="P118" s="7">
        <v>103</v>
      </c>
      <c r="Q118" s="7">
        <v>6</v>
      </c>
      <c r="R118" s="7">
        <v>10</v>
      </c>
      <c r="S118" s="7">
        <v>17</v>
      </c>
      <c r="T118" s="7">
        <v>148</v>
      </c>
      <c r="U118" s="7">
        <v>3</v>
      </c>
      <c r="V118" s="7">
        <v>9</v>
      </c>
      <c r="W118" s="7">
        <v>0</v>
      </c>
      <c r="X118" s="7">
        <v>2</v>
      </c>
      <c r="Y118" s="7">
        <v>4</v>
      </c>
      <c r="Z118" s="7">
        <v>18</v>
      </c>
      <c r="AA118" s="7">
        <v>6</v>
      </c>
      <c r="AB118" s="7">
        <v>27</v>
      </c>
      <c r="AC118" s="7">
        <v>2</v>
      </c>
      <c r="AD118" s="7">
        <v>5</v>
      </c>
      <c r="AE118" s="7">
        <v>10</v>
      </c>
      <c r="AF118" s="7">
        <v>50</v>
      </c>
      <c r="AH118" s="2"/>
      <c r="AI118" s="2"/>
      <c r="AJ118" s="2"/>
      <c r="AK118" s="2"/>
      <c r="AL118" s="29"/>
    </row>
    <row r="119" spans="1:38" x14ac:dyDescent="0.2">
      <c r="A119" s="120" t="s">
        <v>228</v>
      </c>
      <c r="B119" s="6" t="s">
        <v>14</v>
      </c>
      <c r="C119" s="13">
        <v>0.76237623762376239</v>
      </c>
      <c r="D119" s="13">
        <v>0.71140939597315433</v>
      </c>
      <c r="E119" s="13">
        <v>0.8571428571428571</v>
      </c>
      <c r="F119" s="13">
        <v>0.72394881170018277</v>
      </c>
      <c r="G119" s="13">
        <v>0.83574879227053145</v>
      </c>
      <c r="H119" s="13">
        <v>0.76104417670682734</v>
      </c>
      <c r="I119" s="7">
        <v>68</v>
      </c>
      <c r="J119" s="7">
        <v>714</v>
      </c>
      <c r="K119" s="7">
        <v>56</v>
      </c>
      <c r="L119" s="7">
        <v>172</v>
      </c>
      <c r="M119" s="7">
        <v>50</v>
      </c>
      <c r="N119" s="7">
        <v>1060</v>
      </c>
      <c r="O119" s="7">
        <v>52</v>
      </c>
      <c r="P119" s="7">
        <v>391</v>
      </c>
      <c r="Q119" s="7">
        <v>33</v>
      </c>
      <c r="R119" s="7">
        <v>120</v>
      </c>
      <c r="S119" s="7">
        <v>34</v>
      </c>
      <c r="T119" s="7">
        <v>630</v>
      </c>
      <c r="U119" s="7">
        <v>1</v>
      </c>
      <c r="V119" s="7">
        <v>12</v>
      </c>
      <c r="W119" s="7">
        <v>0</v>
      </c>
      <c r="X119" s="7">
        <v>1</v>
      </c>
      <c r="Y119" s="7">
        <v>3</v>
      </c>
      <c r="Z119" s="7">
        <v>17</v>
      </c>
      <c r="AA119" s="7">
        <v>44</v>
      </c>
      <c r="AB119" s="7">
        <v>365</v>
      </c>
      <c r="AC119" s="7">
        <v>31</v>
      </c>
      <c r="AD119" s="7">
        <v>107</v>
      </c>
      <c r="AE119" s="7">
        <v>35</v>
      </c>
      <c r="AF119" s="7">
        <v>582</v>
      </c>
      <c r="AH119" s="2"/>
      <c r="AI119" s="2"/>
      <c r="AJ119" s="2"/>
      <c r="AK119" s="2"/>
      <c r="AL119" s="29"/>
    </row>
    <row r="120" spans="1:38" x14ac:dyDescent="0.2">
      <c r="A120" s="120" t="s">
        <v>16</v>
      </c>
      <c r="B120" s="6" t="s">
        <v>15</v>
      </c>
      <c r="C120" s="13">
        <v>0.76470588235294112</v>
      </c>
      <c r="D120" s="13">
        <v>0.84210526315789469</v>
      </c>
      <c r="E120" s="13">
        <v>0.5</v>
      </c>
      <c r="F120" s="13">
        <v>0.66666666666666663</v>
      </c>
      <c r="G120" s="13">
        <v>0.75</v>
      </c>
      <c r="H120" s="13">
        <v>0.77391304347826084</v>
      </c>
      <c r="I120" s="7">
        <v>15</v>
      </c>
      <c r="J120" s="7">
        <v>81</v>
      </c>
      <c r="K120" s="7">
        <v>10</v>
      </c>
      <c r="L120" s="7">
        <v>13</v>
      </c>
      <c r="M120" s="7">
        <v>238</v>
      </c>
      <c r="N120" s="7">
        <v>357</v>
      </c>
      <c r="O120" s="7">
        <v>2</v>
      </c>
      <c r="P120" s="7">
        <v>13</v>
      </c>
      <c r="Q120" s="7">
        <v>3</v>
      </c>
      <c r="R120" s="7">
        <v>1</v>
      </c>
      <c r="S120" s="7">
        <v>29</v>
      </c>
      <c r="T120" s="7">
        <v>48</v>
      </c>
      <c r="U120" s="7">
        <v>1</v>
      </c>
      <c r="V120" s="7">
        <v>2</v>
      </c>
      <c r="W120" s="7">
        <v>0</v>
      </c>
      <c r="X120" s="7">
        <v>1</v>
      </c>
      <c r="Y120" s="7">
        <v>12</v>
      </c>
      <c r="Z120" s="7">
        <v>16</v>
      </c>
      <c r="AA120" s="7">
        <v>1</v>
      </c>
      <c r="AB120" s="7">
        <v>1</v>
      </c>
      <c r="AC120" s="7">
        <v>3</v>
      </c>
      <c r="AD120" s="7">
        <v>1</v>
      </c>
      <c r="AE120" s="7">
        <v>8</v>
      </c>
      <c r="AF120" s="7">
        <v>14</v>
      </c>
      <c r="AH120" s="2"/>
      <c r="AI120" s="2"/>
      <c r="AJ120" s="2"/>
      <c r="AK120" s="2"/>
      <c r="AL120" s="29"/>
    </row>
    <row r="121" spans="1:38" x14ac:dyDescent="0.2">
      <c r="A121" s="120" t="s">
        <v>16</v>
      </c>
      <c r="B121" s="6" t="s">
        <v>16</v>
      </c>
      <c r="C121" s="13">
        <v>0.77272727272727271</v>
      </c>
      <c r="D121" s="13">
        <v>0.71034482758620687</v>
      </c>
      <c r="E121" s="13">
        <v>0.84057971014492749</v>
      </c>
      <c r="F121" s="13">
        <v>0.67759562841530052</v>
      </c>
      <c r="G121" s="13">
        <v>0.78624813153961137</v>
      </c>
      <c r="H121" s="13">
        <v>0.76972418216805649</v>
      </c>
      <c r="I121" s="7">
        <v>155</v>
      </c>
      <c r="J121" s="7">
        <v>1119</v>
      </c>
      <c r="K121" s="7">
        <v>139</v>
      </c>
      <c r="L121" s="7">
        <v>215</v>
      </c>
      <c r="M121" s="7">
        <v>45</v>
      </c>
      <c r="N121" s="7">
        <v>1673</v>
      </c>
      <c r="O121" s="7">
        <v>42</v>
      </c>
      <c r="P121" s="7">
        <v>186</v>
      </c>
      <c r="Q121" s="7">
        <v>20</v>
      </c>
      <c r="R121" s="7">
        <v>42</v>
      </c>
      <c r="S121" s="7">
        <v>15</v>
      </c>
      <c r="T121" s="7">
        <v>305</v>
      </c>
      <c r="U121" s="7">
        <v>4</v>
      </c>
      <c r="V121" s="7">
        <v>51</v>
      </c>
      <c r="W121" s="7">
        <v>7</v>
      </c>
      <c r="X121" s="7">
        <v>7</v>
      </c>
      <c r="Y121" s="7">
        <v>1</v>
      </c>
      <c r="Z121" s="7">
        <v>70</v>
      </c>
      <c r="AA121" s="7">
        <v>31</v>
      </c>
      <c r="AB121" s="7">
        <v>109</v>
      </c>
      <c r="AC121" s="7">
        <v>15</v>
      </c>
      <c r="AD121" s="7">
        <v>28</v>
      </c>
      <c r="AE121" s="7">
        <v>7</v>
      </c>
      <c r="AF121" s="7">
        <v>190</v>
      </c>
      <c r="AH121" s="2"/>
      <c r="AI121" s="2"/>
      <c r="AJ121" s="2"/>
      <c r="AK121" s="2"/>
      <c r="AL121" s="29"/>
    </row>
    <row r="122" spans="1:38" x14ac:dyDescent="0.2">
      <c r="A122" s="120" t="s">
        <v>229</v>
      </c>
      <c r="B122" s="6" t="s">
        <v>17</v>
      </c>
      <c r="C122" s="13">
        <v>0.81562500000000004</v>
      </c>
      <c r="D122" s="13">
        <v>0.79185520361990946</v>
      </c>
      <c r="E122" s="13">
        <v>0.81818181818181823</v>
      </c>
      <c r="F122" s="13">
        <v>0.79735682819383258</v>
      </c>
      <c r="G122" s="13">
        <v>0.86868686868686873</v>
      </c>
      <c r="H122" s="13">
        <v>0.81553398058252424</v>
      </c>
      <c r="I122" s="7">
        <v>22</v>
      </c>
      <c r="J122" s="7">
        <v>241</v>
      </c>
      <c r="K122" s="7">
        <v>20</v>
      </c>
      <c r="L122" s="7">
        <v>37</v>
      </c>
      <c r="M122" s="7">
        <v>30</v>
      </c>
      <c r="N122" s="7">
        <v>350</v>
      </c>
      <c r="O122" s="7">
        <v>18</v>
      </c>
      <c r="P122" s="7">
        <v>165</v>
      </c>
      <c r="Q122" s="7">
        <v>10</v>
      </c>
      <c r="R122" s="7">
        <v>28</v>
      </c>
      <c r="S122" s="7">
        <v>23</v>
      </c>
      <c r="T122" s="7">
        <v>244</v>
      </c>
      <c r="U122" s="7">
        <v>0</v>
      </c>
      <c r="V122" s="7">
        <v>8</v>
      </c>
      <c r="W122" s="7">
        <v>1</v>
      </c>
      <c r="X122" s="7">
        <v>2</v>
      </c>
      <c r="Y122" s="7">
        <v>2</v>
      </c>
      <c r="Z122" s="7">
        <v>13</v>
      </c>
      <c r="AA122" s="7">
        <v>16</v>
      </c>
      <c r="AB122" s="7">
        <v>167</v>
      </c>
      <c r="AC122" s="7">
        <v>14</v>
      </c>
      <c r="AD122" s="7">
        <v>30</v>
      </c>
      <c r="AE122" s="7">
        <v>23</v>
      </c>
      <c r="AF122" s="7">
        <v>250</v>
      </c>
      <c r="AH122" s="2"/>
      <c r="AI122" s="2"/>
      <c r="AJ122" s="2"/>
      <c r="AK122" s="2"/>
      <c r="AL122" s="29"/>
    </row>
    <row r="123" spans="1:38" x14ac:dyDescent="0.2">
      <c r="A123" s="120" t="s">
        <v>229</v>
      </c>
      <c r="B123" s="6" t="s">
        <v>18</v>
      </c>
      <c r="C123" s="13">
        <v>0.74647887323943662</v>
      </c>
      <c r="D123" s="13">
        <v>0.7055555555555556</v>
      </c>
      <c r="E123" s="13">
        <v>0.83333333333333337</v>
      </c>
      <c r="F123" s="13">
        <v>0.71052631578947367</v>
      </c>
      <c r="G123" s="13">
        <v>0.76546391752577314</v>
      </c>
      <c r="H123" s="13">
        <v>0.74460431654676262</v>
      </c>
      <c r="I123" s="7">
        <v>49</v>
      </c>
      <c r="J123" s="7">
        <v>364</v>
      </c>
      <c r="K123" s="7">
        <v>60</v>
      </c>
      <c r="L123" s="7">
        <v>95</v>
      </c>
      <c r="M123" s="7">
        <v>174</v>
      </c>
      <c r="N123" s="7">
        <v>742</v>
      </c>
      <c r="O123" s="7">
        <v>22</v>
      </c>
      <c r="P123" s="7">
        <v>111</v>
      </c>
      <c r="Q123" s="7">
        <v>16</v>
      </c>
      <c r="R123" s="7">
        <v>31</v>
      </c>
      <c r="S123" s="7">
        <v>39</v>
      </c>
      <c r="T123" s="7">
        <v>219</v>
      </c>
      <c r="U123" s="7">
        <v>0</v>
      </c>
      <c r="V123" s="7">
        <v>10</v>
      </c>
      <c r="W123" s="7">
        <v>0</v>
      </c>
      <c r="X123" s="7">
        <v>2</v>
      </c>
      <c r="Y123" s="7">
        <v>4</v>
      </c>
      <c r="Z123" s="7">
        <v>16</v>
      </c>
      <c r="AA123" s="7">
        <v>15</v>
      </c>
      <c r="AB123" s="7">
        <v>75</v>
      </c>
      <c r="AC123" s="7">
        <v>6</v>
      </c>
      <c r="AD123" s="7">
        <v>18</v>
      </c>
      <c r="AE123" s="7">
        <v>19</v>
      </c>
      <c r="AF123" s="7">
        <v>133</v>
      </c>
      <c r="AH123" s="2"/>
      <c r="AI123" s="2"/>
      <c r="AJ123" s="2"/>
      <c r="AK123" s="2"/>
      <c r="AL123" s="29"/>
    </row>
    <row r="124" spans="1:38" x14ac:dyDescent="0.2">
      <c r="A124" s="120" t="s">
        <v>229</v>
      </c>
      <c r="B124" s="6" t="s">
        <v>19</v>
      </c>
      <c r="C124" s="13">
        <v>0.80238500851788752</v>
      </c>
      <c r="D124" s="13">
        <v>0.7792521109770808</v>
      </c>
      <c r="E124" s="13">
        <v>0.7640449438202247</v>
      </c>
      <c r="F124" s="13">
        <v>0.76021080368906457</v>
      </c>
      <c r="G124" s="13">
        <v>0.81500987491770904</v>
      </c>
      <c r="H124" s="13">
        <v>0.80389552899513061</v>
      </c>
      <c r="I124" s="7">
        <v>187</v>
      </c>
      <c r="J124" s="7">
        <v>1727</v>
      </c>
      <c r="K124" s="7">
        <v>157</v>
      </c>
      <c r="L124" s="7">
        <v>277</v>
      </c>
      <c r="M124" s="7">
        <v>258</v>
      </c>
      <c r="N124" s="7">
        <v>2606</v>
      </c>
      <c r="O124" s="7">
        <v>93</v>
      </c>
      <c r="P124" s="7">
        <v>591</v>
      </c>
      <c r="Q124" s="7">
        <v>55</v>
      </c>
      <c r="R124" s="7">
        <v>90</v>
      </c>
      <c r="S124" s="7">
        <v>114</v>
      </c>
      <c r="T124" s="7">
        <v>943</v>
      </c>
      <c r="U124" s="7">
        <v>12</v>
      </c>
      <c r="V124" s="7">
        <v>57</v>
      </c>
      <c r="W124" s="7">
        <v>11</v>
      </c>
      <c r="X124" s="7">
        <v>9</v>
      </c>
      <c r="Y124" s="7">
        <v>22</v>
      </c>
      <c r="Z124" s="7">
        <v>111</v>
      </c>
      <c r="AA124" s="7">
        <v>93</v>
      </c>
      <c r="AB124" s="7">
        <v>523</v>
      </c>
      <c r="AC124" s="7">
        <v>54</v>
      </c>
      <c r="AD124" s="7">
        <v>89</v>
      </c>
      <c r="AE124" s="7">
        <v>122</v>
      </c>
      <c r="AF124" s="7">
        <v>881</v>
      </c>
      <c r="AH124" s="2"/>
      <c r="AI124" s="2"/>
      <c r="AJ124" s="2"/>
      <c r="AK124" s="2"/>
      <c r="AL124" s="29"/>
    </row>
    <row r="125" spans="1:38" x14ac:dyDescent="0.2">
      <c r="A125" s="120" t="s">
        <v>230</v>
      </c>
      <c r="B125" s="6" t="s">
        <v>20</v>
      </c>
      <c r="C125" s="13">
        <v>0.79090909090909089</v>
      </c>
      <c r="D125" s="13">
        <v>0.6987951807228916</v>
      </c>
      <c r="E125" s="13">
        <v>0.7142857142857143</v>
      </c>
      <c r="F125" s="13">
        <v>0.79245283018867929</v>
      </c>
      <c r="G125" s="13">
        <v>0.84671532846715325</v>
      </c>
      <c r="H125" s="13">
        <v>0.79342723004694837</v>
      </c>
      <c r="I125" s="7">
        <v>20</v>
      </c>
      <c r="J125" s="7">
        <v>160</v>
      </c>
      <c r="K125" s="7">
        <v>14</v>
      </c>
      <c r="L125" s="7">
        <v>26</v>
      </c>
      <c r="M125" s="7">
        <v>4</v>
      </c>
      <c r="N125" s="7">
        <v>224</v>
      </c>
      <c r="O125" s="7">
        <v>9</v>
      </c>
      <c r="P125" s="7">
        <v>56</v>
      </c>
      <c r="Q125" s="7">
        <v>2</v>
      </c>
      <c r="R125" s="7">
        <v>16</v>
      </c>
      <c r="S125" s="7">
        <v>2</v>
      </c>
      <c r="T125" s="7">
        <v>85</v>
      </c>
      <c r="U125" s="7">
        <v>2</v>
      </c>
      <c r="V125" s="7">
        <v>5</v>
      </c>
      <c r="W125" s="7">
        <v>0</v>
      </c>
      <c r="X125" s="7">
        <v>0</v>
      </c>
      <c r="Y125" s="7">
        <v>0</v>
      </c>
      <c r="Z125" s="7">
        <v>7</v>
      </c>
      <c r="AA125" s="7">
        <v>5</v>
      </c>
      <c r="AB125" s="7">
        <v>40</v>
      </c>
      <c r="AC125" s="7">
        <v>2</v>
      </c>
      <c r="AD125" s="7">
        <v>6</v>
      </c>
      <c r="AE125" s="7">
        <v>2</v>
      </c>
      <c r="AF125" s="7">
        <v>55</v>
      </c>
      <c r="AH125" s="2"/>
      <c r="AI125" s="2"/>
      <c r="AJ125" s="2"/>
      <c r="AK125" s="2"/>
      <c r="AL125" s="29"/>
    </row>
    <row r="126" spans="1:38" x14ac:dyDescent="0.2">
      <c r="A126" s="120" t="s">
        <v>228</v>
      </c>
      <c r="B126" s="6" t="s">
        <v>21</v>
      </c>
      <c r="C126" s="13">
        <v>0.80384727484698337</v>
      </c>
      <c r="D126" s="13">
        <v>0.78363636363636369</v>
      </c>
      <c r="E126" s="13">
        <v>0.77402597402597406</v>
      </c>
      <c r="F126" s="13">
        <v>0.77185501066098083</v>
      </c>
      <c r="G126" s="13">
        <v>0.80770565775772296</v>
      </c>
      <c r="H126" s="13">
        <v>0.80761654629021673</v>
      </c>
      <c r="I126" s="7">
        <v>169</v>
      </c>
      <c r="J126" s="7">
        <v>2446</v>
      </c>
      <c r="K126" s="7">
        <v>312</v>
      </c>
      <c r="L126" s="7">
        <v>504</v>
      </c>
      <c r="M126" s="7">
        <v>368</v>
      </c>
      <c r="N126" s="7">
        <v>3799</v>
      </c>
      <c r="O126" s="7">
        <v>47</v>
      </c>
      <c r="P126" s="7">
        <v>394</v>
      </c>
      <c r="Q126" s="7">
        <v>37</v>
      </c>
      <c r="R126" s="7">
        <v>72</v>
      </c>
      <c r="S126" s="7">
        <v>38</v>
      </c>
      <c r="T126" s="7">
        <v>588</v>
      </c>
      <c r="U126" s="7">
        <v>20</v>
      </c>
      <c r="V126" s="7">
        <v>267</v>
      </c>
      <c r="W126" s="7">
        <v>31</v>
      </c>
      <c r="X126" s="7">
        <v>67</v>
      </c>
      <c r="Y126" s="7">
        <v>32</v>
      </c>
      <c r="Z126" s="7">
        <v>417</v>
      </c>
      <c r="AA126" s="7">
        <v>30</v>
      </c>
      <c r="AB126" s="7">
        <v>335</v>
      </c>
      <c r="AC126" s="7">
        <v>27</v>
      </c>
      <c r="AD126" s="7">
        <v>77</v>
      </c>
      <c r="AE126" s="7">
        <v>34</v>
      </c>
      <c r="AF126" s="7">
        <v>503</v>
      </c>
      <c r="AH126" s="2"/>
      <c r="AI126" s="2"/>
      <c r="AJ126" s="2"/>
      <c r="AK126" s="2"/>
      <c r="AL126" s="29"/>
    </row>
    <row r="127" spans="1:38" x14ac:dyDescent="0.2">
      <c r="A127" s="120" t="s">
        <v>16</v>
      </c>
      <c r="B127" s="6" t="s">
        <v>22</v>
      </c>
      <c r="C127" s="13">
        <v>0.89855072463768115</v>
      </c>
      <c r="D127" s="13">
        <v>0.88888888888888884</v>
      </c>
      <c r="E127" s="13" t="e">
        <v>#DIV/0!</v>
      </c>
      <c r="F127" s="13">
        <v>0.66666666666666663</v>
      </c>
      <c r="G127" s="13">
        <v>0.90196078431372551</v>
      </c>
      <c r="H127" s="13">
        <v>0.89855072463768115</v>
      </c>
      <c r="I127" s="7">
        <v>1</v>
      </c>
      <c r="J127" s="7">
        <v>61</v>
      </c>
      <c r="K127" s="7">
        <v>1</v>
      </c>
      <c r="L127" s="7">
        <v>6</v>
      </c>
      <c r="M127" s="7">
        <v>108</v>
      </c>
      <c r="N127" s="7">
        <v>177</v>
      </c>
      <c r="O127" s="7">
        <v>0</v>
      </c>
      <c r="P127" s="7">
        <v>16</v>
      </c>
      <c r="Q127" s="7">
        <v>0</v>
      </c>
      <c r="R127" s="7">
        <v>2</v>
      </c>
      <c r="S127" s="7">
        <v>14</v>
      </c>
      <c r="T127" s="7">
        <v>32</v>
      </c>
      <c r="U127" s="7">
        <v>0</v>
      </c>
      <c r="V127" s="7">
        <v>0</v>
      </c>
      <c r="W127" s="7">
        <v>0</v>
      </c>
      <c r="X127" s="7">
        <v>0</v>
      </c>
      <c r="Y127" s="7">
        <v>3</v>
      </c>
      <c r="Z127" s="7">
        <v>3</v>
      </c>
      <c r="AA127" s="7">
        <v>0</v>
      </c>
      <c r="AB127" s="7">
        <v>2</v>
      </c>
      <c r="AC127" s="7">
        <v>0</v>
      </c>
      <c r="AD127" s="7">
        <v>1</v>
      </c>
      <c r="AE127" s="7">
        <v>13</v>
      </c>
      <c r="AF127" s="7">
        <v>16</v>
      </c>
      <c r="AH127" s="2"/>
      <c r="AI127" s="2"/>
      <c r="AJ127" s="2"/>
      <c r="AK127" s="2"/>
      <c r="AL127" s="29"/>
    </row>
    <row r="128" spans="1:38" x14ac:dyDescent="0.2">
      <c r="A128" s="120" t="s">
        <v>230</v>
      </c>
      <c r="B128" s="6" t="s">
        <v>23</v>
      </c>
      <c r="C128" s="13">
        <v>0.80664652567975825</v>
      </c>
      <c r="D128" s="13">
        <v>0.80689655172413788</v>
      </c>
      <c r="E128" s="13">
        <v>0.90476190476190477</v>
      </c>
      <c r="F128" s="13">
        <v>0.77333333333333332</v>
      </c>
      <c r="G128" s="13">
        <v>0.80645161290322576</v>
      </c>
      <c r="H128" s="13">
        <v>0.8</v>
      </c>
      <c r="I128" s="7">
        <v>23</v>
      </c>
      <c r="J128" s="7">
        <v>236</v>
      </c>
      <c r="K128" s="7">
        <v>31</v>
      </c>
      <c r="L128" s="7">
        <v>41</v>
      </c>
      <c r="M128" s="7">
        <v>58</v>
      </c>
      <c r="N128" s="7">
        <v>389</v>
      </c>
      <c r="O128" s="7">
        <v>11</v>
      </c>
      <c r="P128" s="7">
        <v>108</v>
      </c>
      <c r="Q128" s="7">
        <v>9</v>
      </c>
      <c r="R128" s="7">
        <v>17</v>
      </c>
      <c r="S128" s="7">
        <v>27</v>
      </c>
      <c r="T128" s="7">
        <v>172</v>
      </c>
      <c r="U128" s="7">
        <v>1</v>
      </c>
      <c r="V128" s="7">
        <v>17</v>
      </c>
      <c r="W128" s="7">
        <v>2</v>
      </c>
      <c r="X128" s="7">
        <v>1</v>
      </c>
      <c r="Y128" s="7">
        <v>0</v>
      </c>
      <c r="Z128" s="7">
        <v>21</v>
      </c>
      <c r="AA128" s="7">
        <v>10</v>
      </c>
      <c r="AB128" s="7">
        <v>102</v>
      </c>
      <c r="AC128" s="7">
        <v>14</v>
      </c>
      <c r="AD128" s="7">
        <v>24</v>
      </c>
      <c r="AE128" s="7">
        <v>21</v>
      </c>
      <c r="AF128" s="7">
        <v>171</v>
      </c>
      <c r="AH128" s="2"/>
      <c r="AI128" s="2"/>
      <c r="AJ128" s="2"/>
      <c r="AK128" s="2"/>
      <c r="AL128" s="29"/>
    </row>
    <row r="129" spans="1:38" x14ac:dyDescent="0.2">
      <c r="A129" s="120"/>
      <c r="B129" s="6" t="s">
        <v>35</v>
      </c>
      <c r="C129" s="13">
        <v>0.8</v>
      </c>
      <c r="D129" s="13">
        <v>0.76470588235294112</v>
      </c>
      <c r="E129" s="13">
        <v>1</v>
      </c>
      <c r="F129" s="13" t="e">
        <v>#DIV/0!</v>
      </c>
      <c r="G129" s="13">
        <v>0.81818181818181823</v>
      </c>
      <c r="H129" s="13">
        <v>0.78723404255319152</v>
      </c>
      <c r="I129" s="7">
        <v>6</v>
      </c>
      <c r="J129" s="7">
        <v>37</v>
      </c>
      <c r="K129" s="7">
        <v>3</v>
      </c>
      <c r="L129" s="7">
        <v>4</v>
      </c>
      <c r="M129" s="7">
        <v>6</v>
      </c>
      <c r="N129" s="7">
        <v>56</v>
      </c>
      <c r="O129" s="7">
        <v>2</v>
      </c>
      <c r="P129" s="7">
        <v>12</v>
      </c>
      <c r="Q129" s="7">
        <v>1</v>
      </c>
      <c r="R129" s="7">
        <v>2</v>
      </c>
      <c r="S129" s="7">
        <v>3</v>
      </c>
      <c r="T129" s="7">
        <v>20</v>
      </c>
      <c r="U129" s="7">
        <v>0</v>
      </c>
      <c r="V129" s="7">
        <v>3</v>
      </c>
      <c r="W129" s="7">
        <v>0</v>
      </c>
      <c r="X129" s="7">
        <v>0</v>
      </c>
      <c r="Y129" s="7">
        <v>0</v>
      </c>
      <c r="Z129" s="7">
        <v>3</v>
      </c>
      <c r="AA129" s="7">
        <v>0</v>
      </c>
      <c r="AB129" s="7">
        <v>0</v>
      </c>
      <c r="AC129" s="7">
        <v>0</v>
      </c>
      <c r="AD129" s="7">
        <v>0</v>
      </c>
      <c r="AE129" s="7">
        <v>0</v>
      </c>
      <c r="AF129" s="7">
        <v>0</v>
      </c>
      <c r="AH129" s="2"/>
      <c r="AI129" s="2"/>
      <c r="AJ129" s="2"/>
      <c r="AK129" s="2"/>
      <c r="AL129" s="29"/>
    </row>
    <row r="130" spans="1:38" x14ac:dyDescent="0.2">
      <c r="A130" s="120"/>
      <c r="B130" s="6" t="s">
        <v>3</v>
      </c>
      <c r="C130" s="13" t="e">
        <v>#DIV/0!</v>
      </c>
      <c r="D130" s="13" t="e">
        <v>#DIV/0!</v>
      </c>
      <c r="E130" s="13" t="e">
        <v>#DIV/0!</v>
      </c>
      <c r="F130" s="13" t="e">
        <v>#DIV/0!</v>
      </c>
      <c r="G130" s="13" t="e">
        <v>#DIV/0!</v>
      </c>
      <c r="H130" s="13" t="e">
        <v>#DIV/0!</v>
      </c>
      <c r="I130" s="7">
        <v>0</v>
      </c>
      <c r="J130" s="7">
        <v>0</v>
      </c>
      <c r="K130" s="7">
        <v>0</v>
      </c>
      <c r="L130" s="7">
        <v>0</v>
      </c>
      <c r="M130" s="7">
        <v>0</v>
      </c>
      <c r="N130" s="7">
        <v>0</v>
      </c>
      <c r="O130" s="7">
        <v>0</v>
      </c>
      <c r="P130" s="7">
        <v>0</v>
      </c>
      <c r="Q130" s="7">
        <v>0</v>
      </c>
      <c r="R130" s="7">
        <v>0</v>
      </c>
      <c r="S130" s="7">
        <v>0</v>
      </c>
      <c r="T130" s="7">
        <v>0</v>
      </c>
      <c r="U130" s="7">
        <v>0</v>
      </c>
      <c r="V130" s="7">
        <v>0</v>
      </c>
      <c r="W130" s="7">
        <v>0</v>
      </c>
      <c r="X130" s="7">
        <v>0</v>
      </c>
      <c r="Y130" s="7">
        <v>0</v>
      </c>
      <c r="Z130" s="7">
        <v>0</v>
      </c>
      <c r="AA130" s="7">
        <v>0</v>
      </c>
      <c r="AB130" s="7">
        <v>0</v>
      </c>
      <c r="AC130" s="7">
        <v>0</v>
      </c>
      <c r="AD130" s="7">
        <v>0</v>
      </c>
      <c r="AE130" s="7">
        <v>0</v>
      </c>
      <c r="AF130" s="7">
        <v>0</v>
      </c>
      <c r="AH130" s="2"/>
      <c r="AI130" s="2"/>
      <c r="AJ130" s="2"/>
      <c r="AK130" s="2"/>
      <c r="AL130" s="29"/>
    </row>
    <row r="131" spans="1:38" x14ac:dyDescent="0.2">
      <c r="A131" s="120"/>
      <c r="B131" s="8" t="s">
        <v>2</v>
      </c>
      <c r="C131" s="9">
        <v>0.77480223808605053</v>
      </c>
      <c r="D131" s="9">
        <v>0.75299270072992697</v>
      </c>
      <c r="E131" s="9">
        <v>0.72323379461034232</v>
      </c>
      <c r="F131" s="9">
        <v>0.73208640674394099</v>
      </c>
      <c r="G131" s="9">
        <v>0.78263834251245734</v>
      </c>
      <c r="H131" s="9">
        <v>0.78091415253139973</v>
      </c>
      <c r="I131" s="10">
        <v>1941</v>
      </c>
      <c r="J131" s="10">
        <v>17589</v>
      </c>
      <c r="K131" s="10">
        <v>2490</v>
      </c>
      <c r="L131" s="10">
        <v>3895</v>
      </c>
      <c r="M131" s="10">
        <v>3270</v>
      </c>
      <c r="N131" s="10">
        <v>29185</v>
      </c>
      <c r="O131" s="10">
        <v>752</v>
      </c>
      <c r="P131" s="10">
        <v>4603</v>
      </c>
      <c r="Q131" s="10">
        <v>555</v>
      </c>
      <c r="R131" s="10">
        <v>940</v>
      </c>
      <c r="S131" s="10">
        <v>790</v>
      </c>
      <c r="T131" s="10">
        <v>7640</v>
      </c>
      <c r="U131" s="10">
        <v>249</v>
      </c>
      <c r="V131" s="10">
        <v>1711</v>
      </c>
      <c r="W131" s="10">
        <v>275</v>
      </c>
      <c r="X131" s="10">
        <v>511</v>
      </c>
      <c r="Y131" s="10">
        <v>372</v>
      </c>
      <c r="Z131" s="10">
        <v>3118</v>
      </c>
      <c r="AA131" s="10">
        <v>794</v>
      </c>
      <c r="AB131" s="10">
        <v>4837</v>
      </c>
      <c r="AC131" s="10">
        <v>721</v>
      </c>
      <c r="AD131" s="10">
        <v>1240</v>
      </c>
      <c r="AE131" s="10">
        <v>932</v>
      </c>
      <c r="AF131" s="10">
        <v>8524</v>
      </c>
      <c r="AH131" s="2"/>
      <c r="AI131" s="2"/>
      <c r="AJ131" s="2"/>
      <c r="AK131" s="2"/>
      <c r="AL131" s="29"/>
    </row>
    <row r="132" spans="1:38" x14ac:dyDescent="0.2">
      <c r="A132" s="120"/>
      <c r="B132" s="114" t="s">
        <v>228</v>
      </c>
      <c r="C132" s="117">
        <v>0.77184287812041119</v>
      </c>
      <c r="D132" s="117">
        <v>0.7379134860050891</v>
      </c>
      <c r="E132" s="117">
        <v>0.71026156941649898</v>
      </c>
      <c r="F132" s="117">
        <v>0.71956295525494274</v>
      </c>
      <c r="G132" s="117">
        <v>0.78121339892246433</v>
      </c>
      <c r="H132" s="117">
        <v>0.78558599012123931</v>
      </c>
      <c r="I132" s="116">
        <v>643</v>
      </c>
      <c r="J132" s="116">
        <v>7369</v>
      </c>
      <c r="K132" s="116">
        <v>1041</v>
      </c>
      <c r="L132" s="116">
        <v>1843</v>
      </c>
      <c r="M132" s="116">
        <v>1116</v>
      </c>
      <c r="N132" s="116">
        <v>12012</v>
      </c>
      <c r="O132" s="116">
        <v>235</v>
      </c>
      <c r="P132" s="116">
        <v>1572</v>
      </c>
      <c r="Q132" s="116">
        <v>168</v>
      </c>
      <c r="R132" s="116">
        <v>383</v>
      </c>
      <c r="S132" s="116">
        <v>209</v>
      </c>
      <c r="T132" s="116">
        <v>2567</v>
      </c>
      <c r="U132" s="116">
        <v>173</v>
      </c>
      <c r="V132" s="116">
        <v>1214</v>
      </c>
      <c r="W132" s="116">
        <v>198</v>
      </c>
      <c r="X132" s="116">
        <v>403</v>
      </c>
      <c r="Y132" s="116">
        <v>262</v>
      </c>
      <c r="Z132" s="116">
        <v>2250</v>
      </c>
      <c r="AA132" s="116">
        <v>346</v>
      </c>
      <c r="AB132" s="116">
        <v>2420</v>
      </c>
      <c r="AC132" s="116">
        <v>346</v>
      </c>
      <c r="AD132" s="116">
        <v>732</v>
      </c>
      <c r="AE132" s="116">
        <v>434</v>
      </c>
      <c r="AF132" s="116">
        <v>4278</v>
      </c>
      <c r="AH132" s="2"/>
      <c r="AI132" s="2"/>
      <c r="AJ132" s="2"/>
      <c r="AK132" s="2"/>
      <c r="AL132" s="29"/>
    </row>
    <row r="133" spans="1:38" x14ac:dyDescent="0.2">
      <c r="A133" s="120"/>
      <c r="B133" s="114" t="s">
        <v>229</v>
      </c>
      <c r="C133" s="117">
        <v>0.79435404822583811</v>
      </c>
      <c r="D133" s="117">
        <v>0.77236157122574534</v>
      </c>
      <c r="E133" s="117">
        <v>0.74509803921568629</v>
      </c>
      <c r="F133" s="117">
        <v>0.76248029427220176</v>
      </c>
      <c r="G133" s="117">
        <v>0.80990629183400265</v>
      </c>
      <c r="H133" s="117">
        <v>0.79587712206952299</v>
      </c>
      <c r="I133" s="116">
        <v>435</v>
      </c>
      <c r="J133" s="116">
        <v>3658</v>
      </c>
      <c r="K133" s="116">
        <v>394</v>
      </c>
      <c r="L133" s="116">
        <v>614</v>
      </c>
      <c r="M133" s="116">
        <v>603</v>
      </c>
      <c r="N133" s="116">
        <v>5704</v>
      </c>
      <c r="O133" s="116">
        <v>235</v>
      </c>
      <c r="P133" s="116">
        <v>1466</v>
      </c>
      <c r="Q133" s="116">
        <v>166</v>
      </c>
      <c r="R133" s="116">
        <v>246</v>
      </c>
      <c r="S133" s="116">
        <v>228</v>
      </c>
      <c r="T133" s="116">
        <v>2341</v>
      </c>
      <c r="U133" s="116">
        <v>21</v>
      </c>
      <c r="V133" s="116">
        <v>99</v>
      </c>
      <c r="W133" s="116">
        <v>15</v>
      </c>
      <c r="X133" s="116">
        <v>18</v>
      </c>
      <c r="Y133" s="116">
        <v>31</v>
      </c>
      <c r="Z133" s="116">
        <v>184</v>
      </c>
      <c r="AA133" s="116">
        <v>223</v>
      </c>
      <c r="AB133" s="116">
        <v>1289</v>
      </c>
      <c r="AC133" s="116">
        <v>162</v>
      </c>
      <c r="AD133" s="116">
        <v>229</v>
      </c>
      <c r="AE133" s="116">
        <v>224</v>
      </c>
      <c r="AF133" s="116">
        <v>2127</v>
      </c>
      <c r="AH133" s="2"/>
      <c r="AI133" s="2"/>
      <c r="AJ133" s="2"/>
      <c r="AK133" s="2"/>
      <c r="AL133" s="29"/>
    </row>
    <row r="134" spans="1:38" x14ac:dyDescent="0.2">
      <c r="A134" s="120"/>
      <c r="B134" s="114" t="s">
        <v>230</v>
      </c>
      <c r="C134" s="117">
        <v>0.76850053937432583</v>
      </c>
      <c r="D134" s="117">
        <v>0.74213406292749662</v>
      </c>
      <c r="E134" s="117">
        <v>0.76</v>
      </c>
      <c r="F134" s="117">
        <v>0.73112868439971246</v>
      </c>
      <c r="G134" s="117">
        <v>0.78064922786006929</v>
      </c>
      <c r="H134" s="117">
        <v>0.76924882629107982</v>
      </c>
      <c r="I134" s="116">
        <v>417</v>
      </c>
      <c r="J134" s="116">
        <v>3082</v>
      </c>
      <c r="K134" s="116">
        <v>480</v>
      </c>
      <c r="L134" s="116">
        <v>656</v>
      </c>
      <c r="M134" s="116">
        <v>850</v>
      </c>
      <c r="N134" s="116">
        <v>5485</v>
      </c>
      <c r="O134" s="116">
        <v>181</v>
      </c>
      <c r="P134" s="116">
        <v>934</v>
      </c>
      <c r="Q134" s="116">
        <v>151</v>
      </c>
      <c r="R134" s="116">
        <v>196</v>
      </c>
      <c r="S134" s="116">
        <v>248</v>
      </c>
      <c r="T134" s="116">
        <v>1710</v>
      </c>
      <c r="U134" s="116">
        <v>30</v>
      </c>
      <c r="V134" s="116">
        <v>249</v>
      </c>
      <c r="W134" s="116">
        <v>36</v>
      </c>
      <c r="X134" s="116">
        <v>60</v>
      </c>
      <c r="Y134" s="116">
        <v>49</v>
      </c>
      <c r="Z134" s="116">
        <v>424</v>
      </c>
      <c r="AA134" s="116">
        <v>168</v>
      </c>
      <c r="AB134" s="116">
        <v>850</v>
      </c>
      <c r="AC134" s="116">
        <v>167</v>
      </c>
      <c r="AD134" s="116">
        <v>206</v>
      </c>
      <c r="AE134" s="116">
        <v>222</v>
      </c>
      <c r="AF134" s="116">
        <v>1613</v>
      </c>
      <c r="AH134" s="2"/>
      <c r="AI134" s="2"/>
      <c r="AJ134" s="2"/>
      <c r="AK134" s="2"/>
      <c r="AL134" s="29"/>
    </row>
    <row r="135" spans="1:38" x14ac:dyDescent="0.2">
      <c r="A135" s="120"/>
      <c r="B135" s="114" t="s">
        <v>16</v>
      </c>
      <c r="C135" s="117">
        <v>0.76724632142174665</v>
      </c>
      <c r="D135" s="117">
        <v>0.76444444444444448</v>
      </c>
      <c r="E135" s="117">
        <v>0.75770925110132159</v>
      </c>
      <c r="F135" s="117">
        <v>0.71365638766519823</v>
      </c>
      <c r="G135" s="117">
        <v>0.7678282944841911</v>
      </c>
      <c r="H135" s="117">
        <v>0.76767878545745105</v>
      </c>
      <c r="I135" s="116">
        <v>440</v>
      </c>
      <c r="J135" s="116">
        <v>3443</v>
      </c>
      <c r="K135" s="116">
        <v>572</v>
      </c>
      <c r="L135" s="116">
        <v>778</v>
      </c>
      <c r="M135" s="116">
        <v>695</v>
      </c>
      <c r="N135" s="116">
        <v>5928</v>
      </c>
      <c r="O135" s="116">
        <v>99</v>
      </c>
      <c r="P135" s="116">
        <v>619</v>
      </c>
      <c r="Q135" s="116">
        <v>69</v>
      </c>
      <c r="R135" s="116">
        <v>113</v>
      </c>
      <c r="S135" s="116">
        <v>102</v>
      </c>
      <c r="T135" s="116">
        <v>1002</v>
      </c>
      <c r="U135" s="116">
        <v>25</v>
      </c>
      <c r="V135" s="116">
        <v>146</v>
      </c>
      <c r="W135" s="116">
        <v>26</v>
      </c>
      <c r="X135" s="116">
        <v>30</v>
      </c>
      <c r="Y135" s="116">
        <v>30</v>
      </c>
      <c r="Z135" s="116">
        <v>257</v>
      </c>
      <c r="AA135" s="116">
        <v>57</v>
      </c>
      <c r="AB135" s="116">
        <v>278</v>
      </c>
      <c r="AC135" s="116">
        <v>46</v>
      </c>
      <c r="AD135" s="116">
        <v>73</v>
      </c>
      <c r="AE135" s="116">
        <v>52</v>
      </c>
      <c r="AF135" s="116">
        <v>506</v>
      </c>
      <c r="AH135" s="2"/>
      <c r="AI135" s="2"/>
      <c r="AJ135" s="2"/>
      <c r="AK135" s="2"/>
      <c r="AL135" s="29"/>
    </row>
    <row r="136" spans="1:38" x14ac:dyDescent="0.2">
      <c r="A136" s="120"/>
    </row>
    <row r="137" spans="1:38" x14ac:dyDescent="0.2">
      <c r="A137" s="120"/>
      <c r="N137" s="29"/>
    </row>
    <row r="138" spans="1:38" ht="14.25" x14ac:dyDescent="0.2">
      <c r="A138" s="120"/>
      <c r="B138" s="5" t="s">
        <v>287</v>
      </c>
    </row>
    <row r="139" spans="1:38" x14ac:dyDescent="0.2">
      <c r="A139" s="120"/>
    </row>
    <row r="140" spans="1:38" x14ac:dyDescent="0.2">
      <c r="A140" s="120"/>
      <c r="B140" s="3"/>
      <c r="C140" s="12" t="s">
        <v>27</v>
      </c>
      <c r="D140" s="12"/>
      <c r="E140" s="12"/>
      <c r="F140" s="12"/>
      <c r="G140" s="12"/>
      <c r="H140" s="12"/>
      <c r="I140" s="11" t="s">
        <v>24</v>
      </c>
      <c r="J140" s="11"/>
      <c r="K140" s="11"/>
      <c r="L140" s="11"/>
      <c r="M140" s="11"/>
      <c r="N140" s="11"/>
      <c r="O140" s="11" t="s">
        <v>0</v>
      </c>
      <c r="P140" s="11"/>
      <c r="Q140" s="11"/>
      <c r="R140" s="11"/>
      <c r="S140" s="11"/>
      <c r="T140" s="11"/>
      <c r="U140" s="11" t="s">
        <v>1</v>
      </c>
      <c r="V140" s="11"/>
      <c r="W140" s="11"/>
      <c r="X140" s="11"/>
      <c r="Y140" s="11"/>
      <c r="Z140" s="11"/>
      <c r="AA140" s="11" t="s">
        <v>26</v>
      </c>
      <c r="AB140" s="11"/>
      <c r="AC140" s="11"/>
      <c r="AD140" s="11"/>
      <c r="AE140" s="11"/>
      <c r="AF140" s="11"/>
    </row>
    <row r="141" spans="1:38" x14ac:dyDescent="0.2">
      <c r="A141" s="120"/>
      <c r="B141" s="15" t="s">
        <v>37</v>
      </c>
      <c r="C141" s="16" t="s">
        <v>24</v>
      </c>
      <c r="D141" s="16" t="s">
        <v>0</v>
      </c>
      <c r="E141" s="16" t="s">
        <v>28</v>
      </c>
      <c r="F141" s="16" t="s">
        <v>26</v>
      </c>
      <c r="G141" s="16" t="s">
        <v>200</v>
      </c>
      <c r="H141" s="10" t="s">
        <v>226</v>
      </c>
      <c r="I141" s="16" t="s">
        <v>38</v>
      </c>
      <c r="J141" s="16" t="s">
        <v>39</v>
      </c>
      <c r="K141" s="16" t="s">
        <v>40</v>
      </c>
      <c r="L141" s="16" t="s">
        <v>41</v>
      </c>
      <c r="M141" s="16" t="s">
        <v>36</v>
      </c>
      <c r="N141" s="16" t="s">
        <v>24</v>
      </c>
      <c r="O141" s="16" t="s">
        <v>38</v>
      </c>
      <c r="P141" s="16" t="s">
        <v>39</v>
      </c>
      <c r="Q141" s="16" t="s">
        <v>40</v>
      </c>
      <c r="R141" s="16" t="s">
        <v>41</v>
      </c>
      <c r="S141" s="16" t="s">
        <v>36</v>
      </c>
      <c r="T141" s="16" t="s">
        <v>24</v>
      </c>
      <c r="U141" s="16" t="s">
        <v>38</v>
      </c>
      <c r="V141" s="16" t="s">
        <v>39</v>
      </c>
      <c r="W141" s="16" t="s">
        <v>40</v>
      </c>
      <c r="X141" s="16" t="s">
        <v>41</v>
      </c>
      <c r="Y141" s="16" t="s">
        <v>36</v>
      </c>
      <c r="Z141" s="16" t="s">
        <v>24</v>
      </c>
      <c r="AA141" s="16" t="s">
        <v>38</v>
      </c>
      <c r="AB141" s="16" t="s">
        <v>39</v>
      </c>
      <c r="AC141" s="16" t="s">
        <v>40</v>
      </c>
      <c r="AD141" s="16" t="s">
        <v>41</v>
      </c>
      <c r="AE141" s="16" t="s">
        <v>36</v>
      </c>
      <c r="AF141" s="16" t="s">
        <v>24</v>
      </c>
    </row>
    <row r="142" spans="1:38" x14ac:dyDescent="0.2">
      <c r="A142" s="120" t="s">
        <v>228</v>
      </c>
      <c r="B142" s="6" t="s">
        <v>4</v>
      </c>
      <c r="C142" s="13">
        <v>0.7773478719662329</v>
      </c>
      <c r="D142" s="13">
        <v>0.75652173913043474</v>
      </c>
      <c r="E142" s="13">
        <v>0.68921775898520088</v>
      </c>
      <c r="F142" s="13">
        <v>0.73853779429987609</v>
      </c>
      <c r="G142" s="13">
        <v>0.78022417934347477</v>
      </c>
      <c r="H142" s="13">
        <v>0.79493670886075951</v>
      </c>
      <c r="I142" s="7">
        <v>189</v>
      </c>
      <c r="J142" s="7">
        <v>1860</v>
      </c>
      <c r="K142" s="7">
        <v>350</v>
      </c>
      <c r="L142" s="7">
        <v>444</v>
      </c>
      <c r="M142" s="7">
        <v>242</v>
      </c>
      <c r="N142" s="7">
        <v>3085</v>
      </c>
      <c r="O142" s="7">
        <v>34</v>
      </c>
      <c r="P142" s="7">
        <v>222</v>
      </c>
      <c r="Q142" s="7">
        <v>39</v>
      </c>
      <c r="R142" s="7">
        <v>50</v>
      </c>
      <c r="S142" s="7">
        <v>43</v>
      </c>
      <c r="T142" s="7">
        <v>388</v>
      </c>
      <c r="U142" s="7">
        <v>60</v>
      </c>
      <c r="V142" s="7">
        <v>281</v>
      </c>
      <c r="W142" s="7">
        <v>45</v>
      </c>
      <c r="X142" s="7">
        <v>87</v>
      </c>
      <c r="Y142" s="7">
        <v>64</v>
      </c>
      <c r="Z142" s="7">
        <v>537</v>
      </c>
      <c r="AA142" s="7">
        <v>82</v>
      </c>
      <c r="AB142" s="7">
        <v>499</v>
      </c>
      <c r="AC142" s="7">
        <v>97</v>
      </c>
      <c r="AD142" s="7">
        <v>129</v>
      </c>
      <c r="AE142" s="7">
        <v>102</v>
      </c>
      <c r="AF142" s="7">
        <v>909</v>
      </c>
    </row>
    <row r="143" spans="1:38" x14ac:dyDescent="0.2">
      <c r="A143" s="120" t="s">
        <v>229</v>
      </c>
      <c r="B143" s="6" t="s">
        <v>5</v>
      </c>
      <c r="C143" s="13">
        <v>0.74745098039215685</v>
      </c>
      <c r="D143" s="13">
        <v>0.70817843866171004</v>
      </c>
      <c r="E143" s="13">
        <v>0.72727272727272729</v>
      </c>
      <c r="F143" s="13">
        <v>0.70305676855895194</v>
      </c>
      <c r="G143" s="13">
        <v>0.77611940298507465</v>
      </c>
      <c r="H143" s="13">
        <v>0.74798711755233493</v>
      </c>
      <c r="I143" s="7">
        <v>170</v>
      </c>
      <c r="J143" s="7">
        <v>864</v>
      </c>
      <c r="K143" s="7">
        <v>89</v>
      </c>
      <c r="L143" s="7">
        <v>152</v>
      </c>
      <c r="M143" s="7">
        <v>51</v>
      </c>
      <c r="N143" s="7">
        <v>1326</v>
      </c>
      <c r="O143" s="7">
        <v>84</v>
      </c>
      <c r="P143" s="7">
        <v>341</v>
      </c>
      <c r="Q143" s="7">
        <v>40</v>
      </c>
      <c r="R143" s="7">
        <v>73</v>
      </c>
      <c r="S143" s="7">
        <v>21</v>
      </c>
      <c r="T143" s="7">
        <v>559</v>
      </c>
      <c r="U143" s="7">
        <v>8</v>
      </c>
      <c r="V143" s="7">
        <v>23</v>
      </c>
      <c r="W143" s="7">
        <v>1</v>
      </c>
      <c r="X143" s="7">
        <v>1</v>
      </c>
      <c r="Y143" s="7">
        <v>0</v>
      </c>
      <c r="Z143" s="7">
        <v>33</v>
      </c>
      <c r="AA143" s="7">
        <v>75</v>
      </c>
      <c r="AB143" s="7">
        <v>289</v>
      </c>
      <c r="AC143" s="7">
        <v>33</v>
      </c>
      <c r="AD143" s="7">
        <v>61</v>
      </c>
      <c r="AE143" s="7">
        <v>24</v>
      </c>
      <c r="AF143" s="7">
        <v>482</v>
      </c>
    </row>
    <row r="144" spans="1:38" x14ac:dyDescent="0.2">
      <c r="A144" s="120" t="s">
        <v>16</v>
      </c>
      <c r="B144" s="6" t="s">
        <v>6</v>
      </c>
      <c r="C144" s="13">
        <v>0.70013614703880189</v>
      </c>
      <c r="D144" s="13">
        <v>0.67685589519650657</v>
      </c>
      <c r="E144" s="13">
        <v>0.62328767123287676</v>
      </c>
      <c r="F144" s="13">
        <v>0.63436123348017626</v>
      </c>
      <c r="G144" s="13">
        <v>0.70443548387096777</v>
      </c>
      <c r="H144" s="13">
        <v>0.70415472779369626</v>
      </c>
      <c r="I144" s="7">
        <v>413</v>
      </c>
      <c r="J144" s="7">
        <v>1660</v>
      </c>
      <c r="K144" s="7">
        <v>397</v>
      </c>
      <c r="L144" s="7">
        <v>468</v>
      </c>
      <c r="M144" s="7">
        <v>77</v>
      </c>
      <c r="N144" s="7">
        <v>3015</v>
      </c>
      <c r="O144" s="7">
        <v>79</v>
      </c>
      <c r="P144" s="7">
        <v>267</v>
      </c>
      <c r="Q144" s="7">
        <v>43</v>
      </c>
      <c r="R144" s="7">
        <v>69</v>
      </c>
      <c r="S144" s="7">
        <v>11</v>
      </c>
      <c r="T144" s="7">
        <v>469</v>
      </c>
      <c r="U144" s="7">
        <v>32</v>
      </c>
      <c r="V144" s="7">
        <v>74</v>
      </c>
      <c r="W144" s="7">
        <v>17</v>
      </c>
      <c r="X144" s="7">
        <v>23</v>
      </c>
      <c r="Y144" s="7">
        <v>4</v>
      </c>
      <c r="Z144" s="7">
        <v>150</v>
      </c>
      <c r="AA144" s="7">
        <v>46</v>
      </c>
      <c r="AB144" s="7">
        <v>116</v>
      </c>
      <c r="AC144" s="7">
        <v>28</v>
      </c>
      <c r="AD144" s="7">
        <v>37</v>
      </c>
      <c r="AE144" s="7">
        <v>9</v>
      </c>
      <c r="AF144" s="7">
        <v>236</v>
      </c>
    </row>
    <row r="145" spans="1:32" x14ac:dyDescent="0.2">
      <c r="A145" s="120" t="s">
        <v>230</v>
      </c>
      <c r="B145" s="6" t="s">
        <v>7</v>
      </c>
      <c r="C145" s="13">
        <v>0.74551971326164879</v>
      </c>
      <c r="D145" s="13">
        <v>0.71656050955414008</v>
      </c>
      <c r="E145" s="13">
        <v>0.73684210526315785</v>
      </c>
      <c r="F145" s="13">
        <v>0.69915254237288138</v>
      </c>
      <c r="G145" s="13">
        <v>0.75220588235294117</v>
      </c>
      <c r="H145" s="13">
        <v>0.74663072776280326</v>
      </c>
      <c r="I145" s="7">
        <v>169</v>
      </c>
      <c r="J145" s="7">
        <v>1036</v>
      </c>
      <c r="K145" s="7">
        <v>212</v>
      </c>
      <c r="L145" s="7">
        <v>257</v>
      </c>
      <c r="M145" s="7">
        <v>167</v>
      </c>
      <c r="N145" s="7">
        <v>1841</v>
      </c>
      <c r="O145" s="7">
        <v>48</v>
      </c>
      <c r="P145" s="7">
        <v>183</v>
      </c>
      <c r="Q145" s="7">
        <v>42</v>
      </c>
      <c r="R145" s="7">
        <v>41</v>
      </c>
      <c r="S145" s="7">
        <v>16</v>
      </c>
      <c r="T145" s="7">
        <v>330</v>
      </c>
      <c r="U145" s="7">
        <v>22</v>
      </c>
      <c r="V145" s="7">
        <v>115</v>
      </c>
      <c r="W145" s="7">
        <v>25</v>
      </c>
      <c r="X145" s="7">
        <v>28</v>
      </c>
      <c r="Y145" s="7">
        <v>16</v>
      </c>
      <c r="Z145" s="7">
        <v>206</v>
      </c>
      <c r="AA145" s="7">
        <v>36</v>
      </c>
      <c r="AB145" s="7">
        <v>128</v>
      </c>
      <c r="AC145" s="7">
        <v>37</v>
      </c>
      <c r="AD145" s="7">
        <v>35</v>
      </c>
      <c r="AE145" s="7">
        <v>21</v>
      </c>
      <c r="AF145" s="7">
        <v>257</v>
      </c>
    </row>
    <row r="146" spans="1:32" x14ac:dyDescent="0.2">
      <c r="A146" s="120" t="s">
        <v>228</v>
      </c>
      <c r="B146" s="6" t="s">
        <v>8</v>
      </c>
      <c r="C146" s="13">
        <v>0.70600974553329721</v>
      </c>
      <c r="D146" s="13">
        <v>0.66893424036281179</v>
      </c>
      <c r="E146" s="13">
        <v>0.65209634255129345</v>
      </c>
      <c r="F146" s="13">
        <v>0.66617790811339195</v>
      </c>
      <c r="G146" s="13">
        <v>0.71763869132290181</v>
      </c>
      <c r="H146" s="13">
        <v>0.72949863972017104</v>
      </c>
      <c r="I146" s="7">
        <v>465</v>
      </c>
      <c r="J146" s="7">
        <v>2258</v>
      </c>
      <c r="K146" s="7">
        <v>350</v>
      </c>
      <c r="L146" s="7">
        <v>621</v>
      </c>
      <c r="M146" s="7">
        <v>374</v>
      </c>
      <c r="N146" s="7">
        <v>4068</v>
      </c>
      <c r="O146" s="7">
        <v>166</v>
      </c>
      <c r="P146" s="7">
        <v>514</v>
      </c>
      <c r="Q146" s="7">
        <v>76</v>
      </c>
      <c r="R146" s="7">
        <v>126</v>
      </c>
      <c r="S146" s="7">
        <v>79</v>
      </c>
      <c r="T146" s="7">
        <v>961</v>
      </c>
      <c r="U146" s="7">
        <v>162</v>
      </c>
      <c r="V146" s="7">
        <v>601</v>
      </c>
      <c r="W146" s="7">
        <v>130</v>
      </c>
      <c r="X146" s="7">
        <v>228</v>
      </c>
      <c r="Y146" s="7">
        <v>158</v>
      </c>
      <c r="Z146" s="7">
        <v>1279</v>
      </c>
      <c r="AA146" s="7">
        <v>313</v>
      </c>
      <c r="AB146" s="7">
        <v>1157</v>
      </c>
      <c r="AC146" s="7">
        <v>206</v>
      </c>
      <c r="AD146" s="7">
        <v>370</v>
      </c>
      <c r="AE146" s="7">
        <v>238</v>
      </c>
      <c r="AF146" s="7">
        <v>2284</v>
      </c>
    </row>
    <row r="147" spans="1:32" x14ac:dyDescent="0.2">
      <c r="A147" s="120" t="s">
        <v>230</v>
      </c>
      <c r="B147" s="6" t="s">
        <v>9</v>
      </c>
      <c r="C147" s="13">
        <v>0.69052631578947365</v>
      </c>
      <c r="D147" s="13">
        <v>0.59276018099547512</v>
      </c>
      <c r="E147" s="13">
        <v>0.78723404255319152</v>
      </c>
      <c r="F147" s="13">
        <v>0.6266375545851528</v>
      </c>
      <c r="G147" s="13">
        <v>0.77559055118110232</v>
      </c>
      <c r="H147" s="13">
        <v>0.68549280177187155</v>
      </c>
      <c r="I147" s="7">
        <v>183</v>
      </c>
      <c r="J147" s="7">
        <v>570</v>
      </c>
      <c r="K147" s="7">
        <v>86</v>
      </c>
      <c r="L147" s="7">
        <v>111</v>
      </c>
      <c r="M147" s="7">
        <v>82</v>
      </c>
      <c r="N147" s="7">
        <v>1032</v>
      </c>
      <c r="O147" s="7">
        <v>114</v>
      </c>
      <c r="P147" s="7">
        <v>217</v>
      </c>
      <c r="Q147" s="7">
        <v>45</v>
      </c>
      <c r="R147" s="7">
        <v>66</v>
      </c>
      <c r="S147" s="7">
        <v>45</v>
      </c>
      <c r="T147" s="7">
        <v>487</v>
      </c>
      <c r="U147" s="7">
        <v>6</v>
      </c>
      <c r="V147" s="7">
        <v>32</v>
      </c>
      <c r="W147" s="7">
        <v>5</v>
      </c>
      <c r="X147" s="7">
        <v>4</v>
      </c>
      <c r="Y147" s="7">
        <v>4</v>
      </c>
      <c r="Z147" s="7">
        <v>51</v>
      </c>
      <c r="AA147" s="7">
        <v>115</v>
      </c>
      <c r="AB147" s="7">
        <v>236</v>
      </c>
      <c r="AC147" s="7">
        <v>51</v>
      </c>
      <c r="AD147" s="7">
        <v>56</v>
      </c>
      <c r="AE147" s="7">
        <v>54</v>
      </c>
      <c r="AF147" s="7">
        <v>512</v>
      </c>
    </row>
    <row r="148" spans="1:32" x14ac:dyDescent="0.2">
      <c r="A148" s="120" t="s">
        <v>230</v>
      </c>
      <c r="B148" s="6" t="s">
        <v>109</v>
      </c>
      <c r="C148" s="13">
        <v>0.67935409457900808</v>
      </c>
      <c r="D148" s="13">
        <v>0.61316872427983538</v>
      </c>
      <c r="E148" s="13">
        <v>0.65476190476190477</v>
      </c>
      <c r="F148" s="13">
        <v>0.62420382165605093</v>
      </c>
      <c r="G148" s="13">
        <v>0.70512820512820518</v>
      </c>
      <c r="H148" s="13">
        <v>0.68199233716475094</v>
      </c>
      <c r="I148" s="7">
        <v>142</v>
      </c>
      <c r="J148" s="7">
        <v>502</v>
      </c>
      <c r="K148" s="7">
        <v>87</v>
      </c>
      <c r="L148" s="7">
        <v>136</v>
      </c>
      <c r="M148" s="7">
        <v>76</v>
      </c>
      <c r="N148" s="7">
        <v>943</v>
      </c>
      <c r="O148" s="7">
        <v>55</v>
      </c>
      <c r="P148" s="7">
        <v>116</v>
      </c>
      <c r="Q148" s="7">
        <v>33</v>
      </c>
      <c r="R148" s="7">
        <v>39</v>
      </c>
      <c r="S148" s="7">
        <v>31</v>
      </c>
      <c r="T148" s="7">
        <v>274</v>
      </c>
      <c r="U148" s="7">
        <v>15</v>
      </c>
      <c r="V148" s="7">
        <v>45</v>
      </c>
      <c r="W148" s="7">
        <v>10</v>
      </c>
      <c r="X148" s="7">
        <v>14</v>
      </c>
      <c r="Y148" s="7">
        <v>2</v>
      </c>
      <c r="Z148" s="7">
        <v>86</v>
      </c>
      <c r="AA148" s="7">
        <v>38</v>
      </c>
      <c r="AB148" s="7">
        <v>78</v>
      </c>
      <c r="AC148" s="7">
        <v>20</v>
      </c>
      <c r="AD148" s="7">
        <v>21</v>
      </c>
      <c r="AE148" s="7">
        <v>12</v>
      </c>
      <c r="AF148" s="7">
        <v>169</v>
      </c>
    </row>
    <row r="149" spans="1:32" x14ac:dyDescent="0.2">
      <c r="A149" s="120" t="s">
        <v>229</v>
      </c>
      <c r="B149" s="6" t="s">
        <v>11</v>
      </c>
      <c r="C149" s="13">
        <v>0.73750000000000004</v>
      </c>
      <c r="D149" s="13">
        <v>0.702247191011236</v>
      </c>
      <c r="E149" s="13">
        <v>0.44444444444444442</v>
      </c>
      <c r="F149" s="13">
        <v>0.69467787114845936</v>
      </c>
      <c r="G149" s="13">
        <v>0.78169014084507038</v>
      </c>
      <c r="H149" s="13">
        <v>0.7416798732171157</v>
      </c>
      <c r="I149" s="7">
        <v>96</v>
      </c>
      <c r="J149" s="7">
        <v>399</v>
      </c>
      <c r="K149" s="7">
        <v>73</v>
      </c>
      <c r="L149" s="7">
        <v>72</v>
      </c>
      <c r="M149" s="7">
        <v>40</v>
      </c>
      <c r="N149" s="7">
        <v>680</v>
      </c>
      <c r="O149" s="7">
        <v>59</v>
      </c>
      <c r="P149" s="7">
        <v>209</v>
      </c>
      <c r="Q149" s="7">
        <v>41</v>
      </c>
      <c r="R149" s="7">
        <v>47</v>
      </c>
      <c r="S149" s="7">
        <v>20</v>
      </c>
      <c r="T149" s="7">
        <v>376</v>
      </c>
      <c r="U149" s="7">
        <v>3</v>
      </c>
      <c r="V149" s="7">
        <v>2</v>
      </c>
      <c r="W149" s="7">
        <v>2</v>
      </c>
      <c r="X149" s="7">
        <v>2</v>
      </c>
      <c r="Y149" s="7">
        <v>2</v>
      </c>
      <c r="Z149" s="7">
        <v>11</v>
      </c>
      <c r="AA149" s="7">
        <v>62</v>
      </c>
      <c r="AB149" s="7">
        <v>199</v>
      </c>
      <c r="AC149" s="7">
        <v>49</v>
      </c>
      <c r="AD149" s="7">
        <v>47</v>
      </c>
      <c r="AE149" s="7">
        <v>24</v>
      </c>
      <c r="AF149" s="7">
        <v>381</v>
      </c>
    </row>
    <row r="150" spans="1:32" x14ac:dyDescent="0.2">
      <c r="A150" s="120" t="s">
        <v>230</v>
      </c>
      <c r="B150" s="6" t="s">
        <v>30</v>
      </c>
      <c r="C150" s="13">
        <v>0.64741641337386013</v>
      </c>
      <c r="D150" s="13">
        <v>0.62247838616714701</v>
      </c>
      <c r="E150" s="13">
        <v>0.59615384615384615</v>
      </c>
      <c r="F150" s="13">
        <v>0.63084112149532712</v>
      </c>
      <c r="G150" s="13">
        <v>0.66093749999999996</v>
      </c>
      <c r="H150" s="13">
        <v>0.65026737967914439</v>
      </c>
      <c r="I150" s="7">
        <v>195</v>
      </c>
      <c r="J150" s="7">
        <v>498</v>
      </c>
      <c r="K150" s="7">
        <v>141</v>
      </c>
      <c r="L150" s="7">
        <v>153</v>
      </c>
      <c r="M150" s="7">
        <v>69</v>
      </c>
      <c r="N150" s="7">
        <v>1056</v>
      </c>
      <c r="O150" s="7">
        <v>82</v>
      </c>
      <c r="P150" s="7">
        <v>168</v>
      </c>
      <c r="Q150" s="7">
        <v>48</v>
      </c>
      <c r="R150" s="7">
        <v>49</v>
      </c>
      <c r="S150" s="7">
        <v>15</v>
      </c>
      <c r="T150" s="7">
        <v>362</v>
      </c>
      <c r="U150" s="7">
        <v>10</v>
      </c>
      <c r="V150" s="7">
        <v>25</v>
      </c>
      <c r="W150" s="7">
        <v>6</v>
      </c>
      <c r="X150" s="7">
        <v>11</v>
      </c>
      <c r="Y150" s="7">
        <v>1</v>
      </c>
      <c r="Z150" s="7">
        <v>53</v>
      </c>
      <c r="AA150" s="7">
        <v>92</v>
      </c>
      <c r="AB150" s="7">
        <v>206</v>
      </c>
      <c r="AC150" s="7">
        <v>64</v>
      </c>
      <c r="AD150" s="7">
        <v>66</v>
      </c>
      <c r="AE150" s="7">
        <v>21</v>
      </c>
      <c r="AF150" s="7">
        <v>449</v>
      </c>
    </row>
    <row r="151" spans="1:32" x14ac:dyDescent="0.2">
      <c r="A151" s="120" t="s">
        <v>16</v>
      </c>
      <c r="B151" s="6" t="s">
        <v>13</v>
      </c>
      <c r="C151" s="13">
        <v>0.71451612903225803</v>
      </c>
      <c r="D151" s="13">
        <v>0.74242424242424243</v>
      </c>
      <c r="E151" s="13">
        <v>0.5714285714285714</v>
      </c>
      <c r="F151" s="13">
        <v>0.57499999999999996</v>
      </c>
      <c r="G151" s="13">
        <v>0.70696721311475408</v>
      </c>
      <c r="H151" s="13">
        <v>0.71782178217821779</v>
      </c>
      <c r="I151" s="7">
        <v>84</v>
      </c>
      <c r="J151" s="7">
        <v>389</v>
      </c>
      <c r="K151" s="7">
        <v>54</v>
      </c>
      <c r="L151" s="7">
        <v>93</v>
      </c>
      <c r="M151" s="7">
        <v>86</v>
      </c>
      <c r="N151" s="7">
        <v>706</v>
      </c>
      <c r="O151" s="7">
        <v>23</v>
      </c>
      <c r="P151" s="7">
        <v>86</v>
      </c>
      <c r="Q151" s="7">
        <v>12</v>
      </c>
      <c r="R151" s="7">
        <v>11</v>
      </c>
      <c r="S151" s="7">
        <v>16</v>
      </c>
      <c r="T151" s="7">
        <v>148</v>
      </c>
      <c r="U151" s="7">
        <v>3</v>
      </c>
      <c r="V151" s="7">
        <v>7</v>
      </c>
      <c r="W151" s="7">
        <v>1</v>
      </c>
      <c r="X151" s="7">
        <v>3</v>
      </c>
      <c r="Y151" s="7">
        <v>4</v>
      </c>
      <c r="Z151" s="7">
        <v>18</v>
      </c>
      <c r="AA151" s="7">
        <v>8</v>
      </c>
      <c r="AB151" s="7">
        <v>20</v>
      </c>
      <c r="AC151" s="7">
        <v>3</v>
      </c>
      <c r="AD151" s="7">
        <v>9</v>
      </c>
      <c r="AE151" s="7">
        <v>10</v>
      </c>
      <c r="AF151" s="7">
        <v>50</v>
      </c>
    </row>
    <row r="152" spans="1:32" x14ac:dyDescent="0.2">
      <c r="A152" s="120" t="s">
        <v>228</v>
      </c>
      <c r="B152" s="6" t="s">
        <v>14</v>
      </c>
      <c r="C152" s="13">
        <v>0.78239366963402568</v>
      </c>
      <c r="D152" s="13">
        <v>0.74832214765100669</v>
      </c>
      <c r="E152" s="13">
        <v>0.7142857142857143</v>
      </c>
      <c r="F152" s="13">
        <v>0.75182481751824815</v>
      </c>
      <c r="G152" s="13">
        <v>0.83132530120481929</v>
      </c>
      <c r="H152" s="13">
        <v>0.78335005015045134</v>
      </c>
      <c r="I152" s="7">
        <v>107</v>
      </c>
      <c r="J152" s="7">
        <v>711</v>
      </c>
      <c r="K152" s="7">
        <v>80</v>
      </c>
      <c r="L152" s="7">
        <v>113</v>
      </c>
      <c r="M152" s="7">
        <v>49</v>
      </c>
      <c r="N152" s="7">
        <v>1060</v>
      </c>
      <c r="O152" s="7">
        <v>77</v>
      </c>
      <c r="P152" s="7">
        <v>395</v>
      </c>
      <c r="Q152" s="7">
        <v>51</v>
      </c>
      <c r="R152" s="7">
        <v>73</v>
      </c>
      <c r="S152" s="7">
        <v>34</v>
      </c>
      <c r="T152" s="7">
        <v>630</v>
      </c>
      <c r="U152" s="7">
        <v>1</v>
      </c>
      <c r="V152" s="7">
        <v>10</v>
      </c>
      <c r="W152" s="7">
        <v>0</v>
      </c>
      <c r="X152" s="7">
        <v>3</v>
      </c>
      <c r="Y152" s="7">
        <v>3</v>
      </c>
      <c r="Z152" s="7">
        <v>17</v>
      </c>
      <c r="AA152" s="7">
        <v>68</v>
      </c>
      <c r="AB152" s="7">
        <v>374</v>
      </c>
      <c r="AC152" s="7">
        <v>38</v>
      </c>
      <c r="AD152" s="7">
        <v>68</v>
      </c>
      <c r="AE152" s="7">
        <v>34</v>
      </c>
      <c r="AF152" s="7">
        <v>582</v>
      </c>
    </row>
    <row r="153" spans="1:32" x14ac:dyDescent="0.2">
      <c r="A153" s="120" t="s">
        <v>16</v>
      </c>
      <c r="B153" s="6" t="s">
        <v>15</v>
      </c>
      <c r="C153" s="13">
        <v>0.69349845201238391</v>
      </c>
      <c r="D153" s="13">
        <v>0.64444444444444449</v>
      </c>
      <c r="E153" s="13">
        <v>0.53333333333333333</v>
      </c>
      <c r="F153" s="13">
        <v>0.83333333333333337</v>
      </c>
      <c r="G153" s="13">
        <v>0.70143884892086328</v>
      </c>
      <c r="H153" s="13">
        <v>0.70129870129870131</v>
      </c>
      <c r="I153" s="7">
        <v>68</v>
      </c>
      <c r="J153" s="7">
        <v>202</v>
      </c>
      <c r="K153" s="7">
        <v>22</v>
      </c>
      <c r="L153" s="7">
        <v>31</v>
      </c>
      <c r="M153" s="7">
        <v>34</v>
      </c>
      <c r="N153" s="7">
        <v>357</v>
      </c>
      <c r="O153" s="7">
        <v>12</v>
      </c>
      <c r="P153" s="7">
        <v>25</v>
      </c>
      <c r="Q153" s="7">
        <v>4</v>
      </c>
      <c r="R153" s="7">
        <v>4</v>
      </c>
      <c r="S153" s="7">
        <v>3</v>
      </c>
      <c r="T153" s="7">
        <v>48</v>
      </c>
      <c r="U153" s="7">
        <v>5</v>
      </c>
      <c r="V153" s="7">
        <v>7</v>
      </c>
      <c r="W153" s="7">
        <v>1</v>
      </c>
      <c r="X153" s="7">
        <v>2</v>
      </c>
      <c r="Y153" s="7">
        <v>1</v>
      </c>
      <c r="Z153" s="7">
        <v>16</v>
      </c>
      <c r="AA153" s="7">
        <v>1</v>
      </c>
      <c r="AB153" s="7">
        <v>5</v>
      </c>
      <c r="AC153" s="7">
        <v>5</v>
      </c>
      <c r="AD153" s="7">
        <v>1</v>
      </c>
      <c r="AE153" s="7">
        <v>2</v>
      </c>
      <c r="AF153" s="7">
        <v>14</v>
      </c>
    </row>
    <row r="154" spans="1:32" x14ac:dyDescent="0.2">
      <c r="A154" s="120" t="s">
        <v>16</v>
      </c>
      <c r="B154" s="6" t="s">
        <v>16</v>
      </c>
      <c r="C154" s="13">
        <v>0.70397553516819567</v>
      </c>
      <c r="D154" s="13">
        <v>0.62542955326460481</v>
      </c>
      <c r="E154" s="13">
        <v>0.73913043478260865</v>
      </c>
      <c r="F154" s="13">
        <v>0.56284153005464477</v>
      </c>
      <c r="G154" s="13">
        <v>0.7209821428571429</v>
      </c>
      <c r="H154" s="13">
        <v>0.70242656449552998</v>
      </c>
      <c r="I154" s="7">
        <v>295</v>
      </c>
      <c r="J154" s="7">
        <v>1003</v>
      </c>
      <c r="K154" s="7">
        <v>148</v>
      </c>
      <c r="L154" s="7">
        <v>189</v>
      </c>
      <c r="M154" s="7">
        <v>38</v>
      </c>
      <c r="N154" s="7">
        <v>1673</v>
      </c>
      <c r="O154" s="7">
        <v>75</v>
      </c>
      <c r="P154" s="7">
        <v>159</v>
      </c>
      <c r="Q154" s="7">
        <v>23</v>
      </c>
      <c r="R154" s="7">
        <v>34</v>
      </c>
      <c r="S154" s="7">
        <v>14</v>
      </c>
      <c r="T154" s="7">
        <v>305</v>
      </c>
      <c r="U154" s="7">
        <v>8</v>
      </c>
      <c r="V154" s="7">
        <v>46</v>
      </c>
      <c r="W154" s="7">
        <v>5</v>
      </c>
      <c r="X154" s="7">
        <v>10</v>
      </c>
      <c r="Y154" s="7">
        <v>1</v>
      </c>
      <c r="Z154" s="7">
        <v>70</v>
      </c>
      <c r="AA154" s="7">
        <v>55</v>
      </c>
      <c r="AB154" s="7">
        <v>90</v>
      </c>
      <c r="AC154" s="7">
        <v>13</v>
      </c>
      <c r="AD154" s="7">
        <v>25</v>
      </c>
      <c r="AE154" s="7">
        <v>7</v>
      </c>
      <c r="AF154" s="7">
        <v>190</v>
      </c>
    </row>
    <row r="155" spans="1:32" x14ac:dyDescent="0.2">
      <c r="A155" s="120" t="s">
        <v>229</v>
      </c>
      <c r="B155" s="6" t="s">
        <v>17</v>
      </c>
      <c r="C155" s="13">
        <v>0.72981366459627328</v>
      </c>
      <c r="D155" s="13">
        <v>0.70270270270270274</v>
      </c>
      <c r="E155" s="13">
        <v>0.63636363636363635</v>
      </c>
      <c r="F155" s="13">
        <v>0.71052631578947367</v>
      </c>
      <c r="G155" s="13">
        <v>0.79</v>
      </c>
      <c r="H155" s="13">
        <v>0.73311897106109325</v>
      </c>
      <c r="I155" s="7">
        <v>40</v>
      </c>
      <c r="J155" s="7">
        <v>212</v>
      </c>
      <c r="K155" s="7">
        <v>23</v>
      </c>
      <c r="L155" s="7">
        <v>47</v>
      </c>
      <c r="M155" s="7">
        <v>28</v>
      </c>
      <c r="N155" s="7">
        <v>350</v>
      </c>
      <c r="O155" s="7">
        <v>32</v>
      </c>
      <c r="P155" s="7">
        <v>142</v>
      </c>
      <c r="Q155" s="7">
        <v>14</v>
      </c>
      <c r="R155" s="7">
        <v>34</v>
      </c>
      <c r="S155" s="7">
        <v>22</v>
      </c>
      <c r="T155" s="7">
        <v>244</v>
      </c>
      <c r="U155" s="7">
        <v>1</v>
      </c>
      <c r="V155" s="7">
        <v>6</v>
      </c>
      <c r="W155" s="7">
        <v>1</v>
      </c>
      <c r="X155" s="7">
        <v>3</v>
      </c>
      <c r="Y155" s="7">
        <v>2</v>
      </c>
      <c r="Z155" s="7">
        <v>13</v>
      </c>
      <c r="AA155" s="7">
        <v>33</v>
      </c>
      <c r="AB155" s="7">
        <v>146</v>
      </c>
      <c r="AC155" s="7">
        <v>16</v>
      </c>
      <c r="AD155" s="7">
        <v>33</v>
      </c>
      <c r="AE155" s="7">
        <v>22</v>
      </c>
      <c r="AF155" s="7">
        <v>250</v>
      </c>
    </row>
    <row r="156" spans="1:32" x14ac:dyDescent="0.2">
      <c r="A156" s="120" t="s">
        <v>229</v>
      </c>
      <c r="B156" s="6" t="s">
        <v>18</v>
      </c>
      <c r="C156" s="13">
        <v>0.70438472418670439</v>
      </c>
      <c r="D156" s="13">
        <v>0.68807339449541283</v>
      </c>
      <c r="E156" s="13">
        <v>0.7857142857142857</v>
      </c>
      <c r="F156" s="13">
        <v>0.63358778625954193</v>
      </c>
      <c r="G156" s="13">
        <v>0.71165644171779141</v>
      </c>
      <c r="H156" s="13">
        <v>0.70274170274170278</v>
      </c>
      <c r="I156" s="7">
        <v>113</v>
      </c>
      <c r="J156" s="7">
        <v>410</v>
      </c>
      <c r="K156" s="7">
        <v>88</v>
      </c>
      <c r="L156" s="7">
        <v>96</v>
      </c>
      <c r="M156" s="7">
        <v>35</v>
      </c>
      <c r="N156" s="7">
        <v>742</v>
      </c>
      <c r="O156" s="7">
        <v>43</v>
      </c>
      <c r="P156" s="7">
        <v>123</v>
      </c>
      <c r="Q156" s="7">
        <v>27</v>
      </c>
      <c r="R156" s="7">
        <v>25</v>
      </c>
      <c r="S156" s="7">
        <v>1</v>
      </c>
      <c r="T156" s="7">
        <v>219</v>
      </c>
      <c r="U156" s="7">
        <v>0</v>
      </c>
      <c r="V156" s="7">
        <v>10</v>
      </c>
      <c r="W156" s="7">
        <v>1</v>
      </c>
      <c r="X156" s="7">
        <v>3</v>
      </c>
      <c r="Y156" s="7">
        <v>2</v>
      </c>
      <c r="Z156" s="7">
        <v>16</v>
      </c>
      <c r="AA156" s="7">
        <v>27</v>
      </c>
      <c r="AB156" s="7">
        <v>70</v>
      </c>
      <c r="AC156" s="7">
        <v>13</v>
      </c>
      <c r="AD156" s="7">
        <v>21</v>
      </c>
      <c r="AE156" s="7">
        <v>2</v>
      </c>
      <c r="AF156" s="7">
        <v>133</v>
      </c>
    </row>
    <row r="157" spans="1:32" x14ac:dyDescent="0.2">
      <c r="A157" s="120" t="s">
        <v>229</v>
      </c>
      <c r="B157" s="6" t="s">
        <v>19</v>
      </c>
      <c r="C157" s="13">
        <v>0.73223140495867767</v>
      </c>
      <c r="D157" s="13">
        <v>0.66898148148148151</v>
      </c>
      <c r="E157" s="13">
        <v>0.67032967032967028</v>
      </c>
      <c r="F157" s="13">
        <v>0.66204287515762927</v>
      </c>
      <c r="G157" s="13">
        <v>0.76735218508997427</v>
      </c>
      <c r="H157" s="13">
        <v>0.73465006440532421</v>
      </c>
      <c r="I157" s="7">
        <v>338</v>
      </c>
      <c r="J157" s="7">
        <v>1572</v>
      </c>
      <c r="K157" s="7">
        <v>200</v>
      </c>
      <c r="L157" s="7">
        <v>310</v>
      </c>
      <c r="M157" s="7">
        <v>186</v>
      </c>
      <c r="N157" s="7">
        <v>2606</v>
      </c>
      <c r="O157" s="7">
        <v>166</v>
      </c>
      <c r="P157" s="7">
        <v>517</v>
      </c>
      <c r="Q157" s="7">
        <v>61</v>
      </c>
      <c r="R157" s="7">
        <v>120</v>
      </c>
      <c r="S157" s="7">
        <v>79</v>
      </c>
      <c r="T157" s="7">
        <v>943</v>
      </c>
      <c r="U157" s="7">
        <v>15</v>
      </c>
      <c r="V157" s="7">
        <v>50</v>
      </c>
      <c r="W157" s="7">
        <v>11</v>
      </c>
      <c r="X157" s="7">
        <v>15</v>
      </c>
      <c r="Y157" s="7">
        <v>20</v>
      </c>
      <c r="Z157" s="7">
        <v>111</v>
      </c>
      <c r="AA157" s="7">
        <v>156</v>
      </c>
      <c r="AB157" s="7">
        <v>455</v>
      </c>
      <c r="AC157" s="7">
        <v>70</v>
      </c>
      <c r="AD157" s="7">
        <v>112</v>
      </c>
      <c r="AE157" s="7">
        <v>88</v>
      </c>
      <c r="AF157" s="7">
        <v>881</v>
      </c>
    </row>
    <row r="158" spans="1:32" x14ac:dyDescent="0.2">
      <c r="A158" s="120" t="s">
        <v>230</v>
      </c>
      <c r="B158" s="6" t="s">
        <v>20</v>
      </c>
      <c r="C158" s="13">
        <v>0.71363636363636362</v>
      </c>
      <c r="D158" s="13">
        <v>0.55421686746987953</v>
      </c>
      <c r="E158" s="13">
        <v>0.7142857142857143</v>
      </c>
      <c r="F158" s="13">
        <v>0.69811320754716977</v>
      </c>
      <c r="G158" s="13">
        <v>0.81021897810218979</v>
      </c>
      <c r="H158" s="13">
        <v>0.71361502347417838</v>
      </c>
      <c r="I158" s="7">
        <v>41</v>
      </c>
      <c r="J158" s="7">
        <v>141</v>
      </c>
      <c r="K158" s="7">
        <v>16</v>
      </c>
      <c r="L158" s="7">
        <v>22</v>
      </c>
      <c r="M158" s="7">
        <v>4</v>
      </c>
      <c r="N158" s="7">
        <v>224</v>
      </c>
      <c r="O158" s="7">
        <v>20</v>
      </c>
      <c r="P158" s="7">
        <v>43</v>
      </c>
      <c r="Q158" s="7">
        <v>3</v>
      </c>
      <c r="R158" s="7">
        <v>17</v>
      </c>
      <c r="S158" s="7">
        <v>2</v>
      </c>
      <c r="T158" s="7">
        <v>85</v>
      </c>
      <c r="U158" s="7">
        <v>2</v>
      </c>
      <c r="V158" s="7">
        <v>5</v>
      </c>
      <c r="W158" s="7">
        <v>0</v>
      </c>
      <c r="X158" s="7">
        <v>0</v>
      </c>
      <c r="Y158" s="7">
        <v>0</v>
      </c>
      <c r="Z158" s="7">
        <v>7</v>
      </c>
      <c r="AA158" s="7">
        <v>7</v>
      </c>
      <c r="AB158" s="7">
        <v>34</v>
      </c>
      <c r="AC158" s="7">
        <v>3</v>
      </c>
      <c r="AD158" s="7">
        <v>9</v>
      </c>
      <c r="AE158" s="7">
        <v>2</v>
      </c>
      <c r="AF158" s="7">
        <v>55</v>
      </c>
    </row>
    <row r="159" spans="1:32" x14ac:dyDescent="0.2">
      <c r="A159" s="120" t="s">
        <v>228</v>
      </c>
      <c r="B159" s="6" t="s">
        <v>21</v>
      </c>
      <c r="C159" s="13">
        <v>0.78451825418611032</v>
      </c>
      <c r="D159" s="13">
        <v>0.73298429319371727</v>
      </c>
      <c r="E159" s="13">
        <v>0.75818639798488663</v>
      </c>
      <c r="F159" s="13">
        <v>0.75670103092783503</v>
      </c>
      <c r="G159" s="13">
        <v>0.79413680781758955</v>
      </c>
      <c r="H159" s="13">
        <v>0.78773875539125082</v>
      </c>
      <c r="I159" s="7">
        <v>283</v>
      </c>
      <c r="J159" s="7">
        <v>2515</v>
      </c>
      <c r="K159" s="7">
        <v>343</v>
      </c>
      <c r="L159" s="7">
        <v>502</v>
      </c>
      <c r="M159" s="7">
        <v>156</v>
      </c>
      <c r="N159" s="7">
        <v>3799</v>
      </c>
      <c r="O159" s="7">
        <v>73</v>
      </c>
      <c r="P159" s="7">
        <v>378</v>
      </c>
      <c r="Q159" s="7">
        <v>42</v>
      </c>
      <c r="R159" s="7">
        <v>80</v>
      </c>
      <c r="S159" s="7">
        <v>15</v>
      </c>
      <c r="T159" s="7">
        <v>588</v>
      </c>
      <c r="U159" s="7">
        <v>36</v>
      </c>
      <c r="V159" s="7">
        <v>269</v>
      </c>
      <c r="W159" s="7">
        <v>32</v>
      </c>
      <c r="X159" s="7">
        <v>60</v>
      </c>
      <c r="Y159" s="7">
        <v>20</v>
      </c>
      <c r="Z159" s="7">
        <v>417</v>
      </c>
      <c r="AA159" s="7">
        <v>52</v>
      </c>
      <c r="AB159" s="7">
        <v>335</v>
      </c>
      <c r="AC159" s="7">
        <v>32</v>
      </c>
      <c r="AD159" s="7">
        <v>66</v>
      </c>
      <c r="AE159" s="7">
        <v>18</v>
      </c>
      <c r="AF159" s="7">
        <v>503</v>
      </c>
    </row>
    <row r="160" spans="1:32" x14ac:dyDescent="0.2">
      <c r="A160" s="120" t="s">
        <v>16</v>
      </c>
      <c r="B160" s="6" t="s">
        <v>22</v>
      </c>
      <c r="C160" s="13">
        <v>0.84210526315789469</v>
      </c>
      <c r="D160" s="13">
        <v>0.88888888888888884</v>
      </c>
      <c r="E160" s="13" t="e">
        <v>#DIV/0!</v>
      </c>
      <c r="F160" s="13">
        <v>0.66666666666666663</v>
      </c>
      <c r="G160" s="13">
        <v>0.82758620689655171</v>
      </c>
      <c r="H160" s="13">
        <v>0.84210526315789469</v>
      </c>
      <c r="I160" s="7">
        <v>6</v>
      </c>
      <c r="J160" s="7">
        <v>60</v>
      </c>
      <c r="K160" s="7">
        <v>4</v>
      </c>
      <c r="L160" s="7">
        <v>6</v>
      </c>
      <c r="M160" s="7">
        <v>101</v>
      </c>
      <c r="N160" s="7">
        <v>177</v>
      </c>
      <c r="O160" s="7">
        <v>1</v>
      </c>
      <c r="P160" s="7">
        <v>13</v>
      </c>
      <c r="Q160" s="7">
        <v>3</v>
      </c>
      <c r="R160" s="7">
        <v>1</v>
      </c>
      <c r="S160" s="7">
        <v>14</v>
      </c>
      <c r="T160" s="7">
        <v>32</v>
      </c>
      <c r="U160" s="7">
        <v>0</v>
      </c>
      <c r="V160" s="7">
        <v>0</v>
      </c>
      <c r="W160" s="7">
        <v>0</v>
      </c>
      <c r="X160" s="7">
        <v>0</v>
      </c>
      <c r="Y160" s="7">
        <v>3</v>
      </c>
      <c r="Z160" s="7">
        <v>3</v>
      </c>
      <c r="AA160" s="7">
        <v>1</v>
      </c>
      <c r="AB160" s="7">
        <v>2</v>
      </c>
      <c r="AC160" s="7">
        <v>0</v>
      </c>
      <c r="AD160" s="7">
        <v>0</v>
      </c>
      <c r="AE160" s="7">
        <v>13</v>
      </c>
      <c r="AF160" s="7">
        <v>16</v>
      </c>
    </row>
    <row r="161" spans="1:32" x14ac:dyDescent="0.2">
      <c r="A161" s="120" t="s">
        <v>230</v>
      </c>
      <c r="B161" s="6" t="s">
        <v>23</v>
      </c>
      <c r="C161" s="13">
        <v>0.80747126436781613</v>
      </c>
      <c r="D161" s="13">
        <v>0.77333333333333332</v>
      </c>
      <c r="E161" s="13">
        <v>0.8571428571428571</v>
      </c>
      <c r="F161" s="13">
        <v>0.79487179487179482</v>
      </c>
      <c r="G161" s="13">
        <v>0.83333333333333337</v>
      </c>
      <c r="H161" s="13">
        <v>0.80428134556574926</v>
      </c>
      <c r="I161" s="7">
        <v>38</v>
      </c>
      <c r="J161" s="7">
        <v>249</v>
      </c>
      <c r="K161" s="7">
        <v>32</v>
      </c>
      <c r="L161" s="7">
        <v>29</v>
      </c>
      <c r="M161" s="7">
        <v>41</v>
      </c>
      <c r="N161" s="7">
        <v>389</v>
      </c>
      <c r="O161" s="7">
        <v>17</v>
      </c>
      <c r="P161" s="7">
        <v>113</v>
      </c>
      <c r="Q161" s="7">
        <v>3</v>
      </c>
      <c r="R161" s="7">
        <v>17</v>
      </c>
      <c r="S161" s="7">
        <v>22</v>
      </c>
      <c r="T161" s="7">
        <v>172</v>
      </c>
      <c r="U161" s="7">
        <v>1</v>
      </c>
      <c r="V161" s="7">
        <v>16</v>
      </c>
      <c r="W161" s="7">
        <v>2</v>
      </c>
      <c r="X161" s="7">
        <v>2</v>
      </c>
      <c r="Y161" s="7">
        <v>0</v>
      </c>
      <c r="Z161" s="7">
        <v>21</v>
      </c>
      <c r="AA161" s="7">
        <v>17</v>
      </c>
      <c r="AB161" s="7">
        <v>111</v>
      </c>
      <c r="AC161" s="7">
        <v>13</v>
      </c>
      <c r="AD161" s="7">
        <v>15</v>
      </c>
      <c r="AE161" s="7">
        <v>15</v>
      </c>
      <c r="AF161" s="7">
        <v>171</v>
      </c>
    </row>
    <row r="162" spans="1:32" x14ac:dyDescent="0.2">
      <c r="A162" s="120"/>
      <c r="B162" s="6" t="s">
        <v>35</v>
      </c>
      <c r="C162" s="13">
        <v>0.75471698113207553</v>
      </c>
      <c r="D162" s="13">
        <v>0.73684210526315785</v>
      </c>
      <c r="E162" s="13">
        <v>1</v>
      </c>
      <c r="F162" s="13" t="e">
        <v>#DIV/0!</v>
      </c>
      <c r="G162" s="13">
        <v>0.76470588235294112</v>
      </c>
      <c r="H162" s="13">
        <v>0.74</v>
      </c>
      <c r="I162" s="7">
        <v>5</v>
      </c>
      <c r="J162" s="7">
        <v>33</v>
      </c>
      <c r="K162" s="7">
        <v>7</v>
      </c>
      <c r="L162" s="7">
        <v>8</v>
      </c>
      <c r="M162" s="7">
        <v>3</v>
      </c>
      <c r="N162" s="7">
        <v>56</v>
      </c>
      <c r="O162" s="7">
        <v>2</v>
      </c>
      <c r="P162" s="7">
        <v>11</v>
      </c>
      <c r="Q162" s="7">
        <v>3</v>
      </c>
      <c r="R162" s="7">
        <v>3</v>
      </c>
      <c r="S162" s="7">
        <v>1</v>
      </c>
      <c r="T162" s="7">
        <v>20</v>
      </c>
      <c r="U162" s="7">
        <v>0</v>
      </c>
      <c r="V162" s="7">
        <v>3</v>
      </c>
      <c r="W162" s="7">
        <v>0</v>
      </c>
      <c r="X162" s="7">
        <v>0</v>
      </c>
      <c r="Y162" s="7">
        <v>0</v>
      </c>
      <c r="Z162" s="7">
        <v>3</v>
      </c>
      <c r="AA162" s="7">
        <v>0</v>
      </c>
      <c r="AB162" s="7">
        <v>0</v>
      </c>
      <c r="AC162" s="7">
        <v>0</v>
      </c>
      <c r="AD162" s="7">
        <v>0</v>
      </c>
      <c r="AE162" s="7">
        <v>0</v>
      </c>
      <c r="AF162" s="7">
        <v>0</v>
      </c>
    </row>
    <row r="163" spans="1:32" x14ac:dyDescent="0.2">
      <c r="A163" s="120"/>
      <c r="B163" s="6" t="s">
        <v>3</v>
      </c>
      <c r="C163" s="13" t="e">
        <v>#DIV/0!</v>
      </c>
      <c r="D163" s="13" t="e">
        <v>#DIV/0!</v>
      </c>
      <c r="E163" s="13" t="e">
        <v>#DIV/0!</v>
      </c>
      <c r="F163" s="13" t="e">
        <v>#DIV/0!</v>
      </c>
      <c r="G163" s="13" t="e">
        <v>#DIV/0!</v>
      </c>
      <c r="H163" s="13" t="e">
        <v>#DIV/0!</v>
      </c>
      <c r="I163" s="7">
        <v>0</v>
      </c>
      <c r="J163" s="7">
        <v>0</v>
      </c>
      <c r="K163" s="7">
        <v>0</v>
      </c>
      <c r="L163" s="7">
        <v>0</v>
      </c>
      <c r="M163" s="7">
        <v>0</v>
      </c>
      <c r="N163" s="7">
        <v>0</v>
      </c>
      <c r="O163" s="7">
        <v>0</v>
      </c>
      <c r="P163" s="7">
        <v>0</v>
      </c>
      <c r="Q163" s="7">
        <v>0</v>
      </c>
      <c r="R163" s="7">
        <v>0</v>
      </c>
      <c r="S163" s="7">
        <v>0</v>
      </c>
      <c r="T163" s="7">
        <v>0</v>
      </c>
      <c r="U163" s="7">
        <v>0</v>
      </c>
      <c r="V163" s="7">
        <v>0</v>
      </c>
      <c r="W163" s="7">
        <v>0</v>
      </c>
      <c r="X163" s="7">
        <v>0</v>
      </c>
      <c r="Y163" s="7">
        <v>0</v>
      </c>
      <c r="Z163" s="7">
        <v>0</v>
      </c>
      <c r="AA163" s="7">
        <v>0</v>
      </c>
      <c r="AB163" s="7">
        <v>0</v>
      </c>
      <c r="AC163" s="7">
        <v>0</v>
      </c>
      <c r="AD163" s="7">
        <v>0</v>
      </c>
      <c r="AE163" s="7">
        <v>0</v>
      </c>
      <c r="AF163" s="7">
        <v>0</v>
      </c>
    </row>
    <row r="164" spans="1:32" x14ac:dyDescent="0.2">
      <c r="A164" s="120"/>
      <c r="B164" s="8" t="s">
        <v>2</v>
      </c>
      <c r="C164" s="9">
        <v>0.73207076268076043</v>
      </c>
      <c r="D164" s="9">
        <v>0.6859585201793722</v>
      </c>
      <c r="E164" s="9">
        <v>0.68374244041266452</v>
      </c>
      <c r="F164" s="9">
        <v>0.68421726876761468</v>
      </c>
      <c r="G164" s="9">
        <v>0.74843361511685724</v>
      </c>
      <c r="H164" s="9">
        <v>0.73763044812768574</v>
      </c>
      <c r="I164" s="10">
        <v>3440</v>
      </c>
      <c r="J164" s="10">
        <v>17144</v>
      </c>
      <c r="K164" s="10">
        <v>2802</v>
      </c>
      <c r="L164" s="10">
        <v>3860</v>
      </c>
      <c r="M164" s="10">
        <v>1939</v>
      </c>
      <c r="N164" s="10">
        <v>29185</v>
      </c>
      <c r="O164" s="10">
        <v>1262</v>
      </c>
      <c r="P164" s="10">
        <v>4242</v>
      </c>
      <c r="Q164" s="10">
        <v>653</v>
      </c>
      <c r="R164" s="10">
        <v>979</v>
      </c>
      <c r="S164" s="10">
        <v>504</v>
      </c>
      <c r="T164" s="10">
        <v>7640</v>
      </c>
      <c r="U164" s="10">
        <v>390</v>
      </c>
      <c r="V164" s="10">
        <v>1627</v>
      </c>
      <c r="W164" s="10">
        <v>295</v>
      </c>
      <c r="X164" s="10">
        <v>499</v>
      </c>
      <c r="Y164" s="10">
        <v>307</v>
      </c>
      <c r="Z164" s="10">
        <v>3118</v>
      </c>
      <c r="AA164" s="10">
        <v>1284</v>
      </c>
      <c r="AB164" s="10">
        <v>4550</v>
      </c>
      <c r="AC164" s="10">
        <v>791</v>
      </c>
      <c r="AD164" s="10">
        <v>1181</v>
      </c>
      <c r="AE164" s="10">
        <v>718</v>
      </c>
      <c r="AF164" s="10">
        <v>8524</v>
      </c>
    </row>
    <row r="165" spans="1:32" x14ac:dyDescent="0.2">
      <c r="A165" s="120"/>
      <c r="B165" s="114" t="s">
        <v>228</v>
      </c>
      <c r="C165" s="117">
        <v>0.75659011705835044</v>
      </c>
      <c r="D165" s="117">
        <v>0.71661101836393992</v>
      </c>
      <c r="E165" s="117">
        <v>0.68229426433915208</v>
      </c>
      <c r="F165" s="117">
        <v>0.70458054554812144</v>
      </c>
      <c r="G165" s="117">
        <v>0.76748152359295052</v>
      </c>
      <c r="H165" s="117">
        <v>0.77280644458959291</v>
      </c>
      <c r="I165" s="116">
        <v>1044</v>
      </c>
      <c r="J165" s="116">
        <v>7344</v>
      </c>
      <c r="K165" s="116">
        <v>1123</v>
      </c>
      <c r="L165" s="116">
        <v>1680</v>
      </c>
      <c r="M165" s="116">
        <v>821</v>
      </c>
      <c r="N165" s="116">
        <v>12012</v>
      </c>
      <c r="O165" s="116">
        <v>350</v>
      </c>
      <c r="P165" s="116">
        <v>1509</v>
      </c>
      <c r="Q165" s="116">
        <v>208</v>
      </c>
      <c r="R165" s="116">
        <v>329</v>
      </c>
      <c r="S165" s="116">
        <v>171</v>
      </c>
      <c r="T165" s="116">
        <v>2567</v>
      </c>
      <c r="U165" s="116">
        <v>259</v>
      </c>
      <c r="V165" s="116">
        <v>1161</v>
      </c>
      <c r="W165" s="116">
        <v>207</v>
      </c>
      <c r="X165" s="116">
        <v>378</v>
      </c>
      <c r="Y165" s="116">
        <v>245</v>
      </c>
      <c r="Z165" s="116">
        <v>2250</v>
      </c>
      <c r="AA165" s="116">
        <v>515</v>
      </c>
      <c r="AB165" s="116">
        <v>2365</v>
      </c>
      <c r="AC165" s="116">
        <v>373</v>
      </c>
      <c r="AD165" s="116">
        <v>633</v>
      </c>
      <c r="AE165" s="116">
        <v>392</v>
      </c>
      <c r="AF165" s="116">
        <v>4278</v>
      </c>
    </row>
    <row r="166" spans="1:32" x14ac:dyDescent="0.2">
      <c r="A166" s="120"/>
      <c r="B166" s="114" t="s">
        <v>229</v>
      </c>
      <c r="C166" s="117">
        <v>0.73266219239373598</v>
      </c>
      <c r="D166" s="117">
        <v>0.68926296633303008</v>
      </c>
      <c r="E166" s="117">
        <v>0.67721518987341767</v>
      </c>
      <c r="F166" s="117">
        <v>0.68124046771733604</v>
      </c>
      <c r="G166" s="117">
        <v>0.76279216677195194</v>
      </c>
      <c r="H166" s="117">
        <v>0.73434498655397618</v>
      </c>
      <c r="I166" s="116">
        <v>757</v>
      </c>
      <c r="J166" s="116">
        <v>3457</v>
      </c>
      <c r="K166" s="116">
        <v>473</v>
      </c>
      <c r="L166" s="116">
        <v>677</v>
      </c>
      <c r="M166" s="116">
        <v>340</v>
      </c>
      <c r="N166" s="116">
        <v>5704</v>
      </c>
      <c r="O166" s="116">
        <v>384</v>
      </c>
      <c r="P166" s="116">
        <v>1332</v>
      </c>
      <c r="Q166" s="116">
        <v>183</v>
      </c>
      <c r="R166" s="116">
        <v>299</v>
      </c>
      <c r="S166" s="116">
        <v>143</v>
      </c>
      <c r="T166" s="116">
        <v>2341</v>
      </c>
      <c r="U166" s="116">
        <v>27</v>
      </c>
      <c r="V166" s="116">
        <v>91</v>
      </c>
      <c r="W166" s="116">
        <v>16</v>
      </c>
      <c r="X166" s="116">
        <v>24</v>
      </c>
      <c r="Y166" s="116">
        <v>26</v>
      </c>
      <c r="Z166" s="116">
        <v>184</v>
      </c>
      <c r="AA166" s="116">
        <v>353</v>
      </c>
      <c r="AB166" s="116">
        <v>1159</v>
      </c>
      <c r="AC166" s="116">
        <v>181</v>
      </c>
      <c r="AD166" s="116">
        <v>274</v>
      </c>
      <c r="AE166" s="116">
        <v>160</v>
      </c>
      <c r="AF166" s="116">
        <v>2127</v>
      </c>
    </row>
    <row r="167" spans="1:32" x14ac:dyDescent="0.2">
      <c r="A167" s="120"/>
      <c r="B167" s="114" t="s">
        <v>230</v>
      </c>
      <c r="C167" s="117">
        <v>0.70749108204518429</v>
      </c>
      <c r="D167" s="117">
        <v>0.64217859404686506</v>
      </c>
      <c r="E167" s="117">
        <v>0.71321695760598502</v>
      </c>
      <c r="F167" s="117">
        <v>0.65927419354838712</v>
      </c>
      <c r="G167" s="117">
        <v>0.73723680415344683</v>
      </c>
      <c r="H167" s="117">
        <v>0.70699677072120559</v>
      </c>
      <c r="I167" s="116">
        <v>768</v>
      </c>
      <c r="J167" s="116">
        <v>2996</v>
      </c>
      <c r="K167" s="116">
        <v>574</v>
      </c>
      <c r="L167" s="116">
        <v>708</v>
      </c>
      <c r="M167" s="116">
        <v>439</v>
      </c>
      <c r="N167" s="116">
        <v>5485</v>
      </c>
      <c r="O167" s="116">
        <v>336</v>
      </c>
      <c r="P167" s="116">
        <v>840</v>
      </c>
      <c r="Q167" s="116">
        <v>174</v>
      </c>
      <c r="R167" s="116">
        <v>229</v>
      </c>
      <c r="S167" s="116">
        <v>131</v>
      </c>
      <c r="T167" s="116">
        <v>1710</v>
      </c>
      <c r="U167" s="116">
        <v>56</v>
      </c>
      <c r="V167" s="116">
        <v>238</v>
      </c>
      <c r="W167" s="116">
        <v>48</v>
      </c>
      <c r="X167" s="116">
        <v>59</v>
      </c>
      <c r="Y167" s="116">
        <v>23</v>
      </c>
      <c r="Z167" s="116">
        <v>424</v>
      </c>
      <c r="AA167" s="116">
        <v>305</v>
      </c>
      <c r="AB167" s="116">
        <v>793</v>
      </c>
      <c r="AC167" s="116">
        <v>188</v>
      </c>
      <c r="AD167" s="116">
        <v>202</v>
      </c>
      <c r="AE167" s="116">
        <v>125</v>
      </c>
      <c r="AF167" s="116">
        <v>1613</v>
      </c>
    </row>
    <row r="168" spans="1:32" x14ac:dyDescent="0.2">
      <c r="A168" s="120"/>
      <c r="B168" s="114" t="s">
        <v>16</v>
      </c>
      <c r="C168" s="117">
        <v>0.70439914163090134</v>
      </c>
      <c r="D168" s="117">
        <v>0.67266949152542377</v>
      </c>
      <c r="E168" s="117">
        <v>0.64754098360655743</v>
      </c>
      <c r="F168" s="117">
        <v>0.6064516129032258</v>
      </c>
      <c r="G168" s="117">
        <v>0.71084337349397586</v>
      </c>
      <c r="H168" s="117">
        <v>0.70699326851159316</v>
      </c>
      <c r="I168" s="116">
        <v>866</v>
      </c>
      <c r="J168" s="116">
        <v>3314</v>
      </c>
      <c r="K168" s="116">
        <v>625</v>
      </c>
      <c r="L168" s="116">
        <v>787</v>
      </c>
      <c r="M168" s="116">
        <v>336</v>
      </c>
      <c r="N168" s="116">
        <v>5928</v>
      </c>
      <c r="O168" s="116">
        <v>190</v>
      </c>
      <c r="P168" s="116">
        <v>550</v>
      </c>
      <c r="Q168" s="116">
        <v>85</v>
      </c>
      <c r="R168" s="116">
        <v>119</v>
      </c>
      <c r="S168" s="116">
        <v>58</v>
      </c>
      <c r="T168" s="116">
        <v>1002</v>
      </c>
      <c r="U168" s="116">
        <v>48</v>
      </c>
      <c r="V168" s="116">
        <v>134</v>
      </c>
      <c r="W168" s="116">
        <v>24</v>
      </c>
      <c r="X168" s="116">
        <v>38</v>
      </c>
      <c r="Y168" s="116">
        <v>13</v>
      </c>
      <c r="Z168" s="116">
        <v>257</v>
      </c>
      <c r="AA168" s="116">
        <v>111</v>
      </c>
      <c r="AB168" s="116">
        <v>233</v>
      </c>
      <c r="AC168" s="116">
        <v>49</v>
      </c>
      <c r="AD168" s="116">
        <v>72</v>
      </c>
      <c r="AE168" s="116">
        <v>41</v>
      </c>
      <c r="AF168" s="116">
        <v>506</v>
      </c>
    </row>
    <row r="169" spans="1:32" x14ac:dyDescent="0.2">
      <c r="A169" s="120"/>
      <c r="N169" s="29"/>
    </row>
    <row r="170" spans="1:32" x14ac:dyDescent="0.2">
      <c r="A170" s="120"/>
      <c r="N170" s="29"/>
    </row>
    <row r="171" spans="1:32" ht="14.25" x14ac:dyDescent="0.2">
      <c r="A171" s="120"/>
      <c r="B171" s="5" t="s">
        <v>288</v>
      </c>
      <c r="O171" s="111" t="s">
        <v>203</v>
      </c>
      <c r="P171" s="2">
        <v>8</v>
      </c>
    </row>
    <row r="172" spans="1:32" x14ac:dyDescent="0.2">
      <c r="A172" s="120"/>
      <c r="B172" s="4"/>
    </row>
    <row r="173" spans="1:32" x14ac:dyDescent="0.2">
      <c r="A173" s="120"/>
      <c r="B173" s="3"/>
      <c r="C173" s="12" t="s">
        <v>27</v>
      </c>
      <c r="D173" s="12"/>
      <c r="E173" s="12"/>
      <c r="F173" s="12"/>
      <c r="G173" s="12"/>
      <c r="H173" s="12"/>
      <c r="I173" s="11" t="s">
        <v>24</v>
      </c>
      <c r="J173" s="11"/>
      <c r="K173" s="11" t="s">
        <v>0</v>
      </c>
      <c r="L173" s="11"/>
      <c r="M173" s="11" t="s">
        <v>28</v>
      </c>
      <c r="N173" s="11"/>
      <c r="O173" s="11" t="s">
        <v>26</v>
      </c>
      <c r="P173" s="11"/>
    </row>
    <row r="174" spans="1:32" x14ac:dyDescent="0.2">
      <c r="A174" s="120"/>
      <c r="B174" s="8" t="s">
        <v>42</v>
      </c>
      <c r="C174" s="10" t="s">
        <v>24</v>
      </c>
      <c r="D174" s="10" t="s">
        <v>0</v>
      </c>
      <c r="E174" s="10" t="s">
        <v>28</v>
      </c>
      <c r="F174" s="10" t="s">
        <v>26</v>
      </c>
      <c r="G174" s="10" t="s">
        <v>200</v>
      </c>
      <c r="H174" s="10" t="s">
        <v>226</v>
      </c>
      <c r="I174" s="16" t="s">
        <v>110</v>
      </c>
      <c r="J174" s="16" t="s">
        <v>111</v>
      </c>
      <c r="K174" s="16" t="s">
        <v>110</v>
      </c>
      <c r="L174" s="16" t="s">
        <v>111</v>
      </c>
      <c r="M174" s="16" t="s">
        <v>110</v>
      </c>
      <c r="N174" s="16" t="s">
        <v>111</v>
      </c>
      <c r="O174" s="16" t="s">
        <v>110</v>
      </c>
      <c r="P174" s="16" t="s">
        <v>111</v>
      </c>
    </row>
    <row r="175" spans="1:32" x14ac:dyDescent="0.2">
      <c r="A175" s="120" t="s">
        <v>228</v>
      </c>
      <c r="B175" s="6" t="s">
        <v>4</v>
      </c>
      <c r="C175" s="13">
        <v>0.60188760188760193</v>
      </c>
      <c r="D175" s="13">
        <v>0.5126353790613718</v>
      </c>
      <c r="E175" s="13">
        <v>0.45833333333333331</v>
      </c>
      <c r="F175" s="13">
        <v>0.50990099009900991</v>
      </c>
      <c r="G175" s="13">
        <v>0.61392405063291144</v>
      </c>
      <c r="H175" s="13">
        <v>0.62810755961440889</v>
      </c>
      <c r="I175" s="7">
        <v>1403</v>
      </c>
      <c r="J175" s="7">
        <v>2331</v>
      </c>
      <c r="K175" s="7">
        <v>142</v>
      </c>
      <c r="L175" s="7">
        <v>277</v>
      </c>
      <c r="M175" s="7">
        <v>165</v>
      </c>
      <c r="N175" s="7">
        <v>360</v>
      </c>
      <c r="O175" s="7">
        <v>309</v>
      </c>
      <c r="P175" s="7">
        <v>606</v>
      </c>
    </row>
    <row r="176" spans="1:32" x14ac:dyDescent="0.2">
      <c r="A176" s="120" t="s">
        <v>229</v>
      </c>
      <c r="B176" s="6" t="s">
        <v>5</v>
      </c>
      <c r="C176" s="18">
        <v>0.5935828877005348</v>
      </c>
      <c r="D176" s="18">
        <v>0.524896265560166</v>
      </c>
      <c r="E176" s="18">
        <v>0.57777777777777772</v>
      </c>
      <c r="F176" s="18">
        <v>0.53768844221105527</v>
      </c>
      <c r="G176" s="18">
        <v>0.63361547762998793</v>
      </c>
      <c r="H176" s="18">
        <v>0.59414556962025311</v>
      </c>
      <c r="I176" s="7">
        <v>777</v>
      </c>
      <c r="J176" s="7">
        <v>1309</v>
      </c>
      <c r="K176" s="7">
        <v>253</v>
      </c>
      <c r="L176" s="7">
        <v>482</v>
      </c>
      <c r="M176" s="7">
        <v>26</v>
      </c>
      <c r="N176" s="7">
        <v>45</v>
      </c>
      <c r="O176" s="7">
        <v>214</v>
      </c>
      <c r="P176" s="7">
        <v>398</v>
      </c>
    </row>
    <row r="177" spans="1:16" x14ac:dyDescent="0.2">
      <c r="A177" s="120" t="s">
        <v>16</v>
      </c>
      <c r="B177" s="6" t="s">
        <v>6</v>
      </c>
      <c r="C177" s="18">
        <v>0.57060407849172756</v>
      </c>
      <c r="D177" s="18">
        <v>0.45652173913043476</v>
      </c>
      <c r="E177" s="18">
        <v>0.47933884297520662</v>
      </c>
      <c r="F177" s="18">
        <v>0.54248366013071891</v>
      </c>
      <c r="G177" s="18">
        <v>0.58415841584158412</v>
      </c>
      <c r="H177" s="18">
        <v>0.57506053268765134</v>
      </c>
      <c r="I177" s="7">
        <v>1483</v>
      </c>
      <c r="J177" s="7">
        <v>2599</v>
      </c>
      <c r="K177" s="7">
        <v>126</v>
      </c>
      <c r="L177" s="7">
        <v>276</v>
      </c>
      <c r="M177" s="7">
        <v>58</v>
      </c>
      <c r="N177" s="7">
        <v>121</v>
      </c>
      <c r="O177" s="7">
        <v>83</v>
      </c>
      <c r="P177" s="7">
        <v>153</v>
      </c>
    </row>
    <row r="178" spans="1:16" x14ac:dyDescent="0.2">
      <c r="A178" s="120" t="s">
        <v>230</v>
      </c>
      <c r="B178" s="6" t="s">
        <v>7</v>
      </c>
      <c r="C178" s="18">
        <v>0.61354581673306774</v>
      </c>
      <c r="D178" s="18">
        <v>0.50416666666666665</v>
      </c>
      <c r="E178" s="18">
        <v>0.52755905511811019</v>
      </c>
      <c r="F178" s="18">
        <v>0.43181818181818182</v>
      </c>
      <c r="G178" s="18">
        <v>0.63428120063191151</v>
      </c>
      <c r="H178" s="18">
        <v>0.62146482958665705</v>
      </c>
      <c r="I178" s="7">
        <v>924</v>
      </c>
      <c r="J178" s="7">
        <v>1506</v>
      </c>
      <c r="K178" s="7">
        <v>121</v>
      </c>
      <c r="L178" s="7">
        <v>240</v>
      </c>
      <c r="M178" s="7">
        <v>67</v>
      </c>
      <c r="N178" s="7">
        <v>127</v>
      </c>
      <c r="O178" s="7">
        <v>76</v>
      </c>
      <c r="P178" s="7">
        <v>176</v>
      </c>
    </row>
    <row r="179" spans="1:16" x14ac:dyDescent="0.2">
      <c r="A179" s="120" t="s">
        <v>228</v>
      </c>
      <c r="B179" s="6" t="s">
        <v>8</v>
      </c>
      <c r="C179" s="18">
        <v>0.47938718662952645</v>
      </c>
      <c r="D179" s="18">
        <v>0.39704069050554869</v>
      </c>
      <c r="E179" s="18">
        <v>0.44072948328267475</v>
      </c>
      <c r="F179" s="18">
        <v>0.43230527966544696</v>
      </c>
      <c r="G179" s="18">
        <v>0.50341849586182075</v>
      </c>
      <c r="H179" s="18">
        <v>0.49404533230887437</v>
      </c>
      <c r="I179" s="7">
        <v>1721</v>
      </c>
      <c r="J179" s="7">
        <v>3590</v>
      </c>
      <c r="K179" s="7">
        <v>322</v>
      </c>
      <c r="L179" s="7">
        <v>811</v>
      </c>
      <c r="M179" s="7">
        <v>435</v>
      </c>
      <c r="N179" s="7">
        <v>987</v>
      </c>
      <c r="O179" s="7">
        <v>827</v>
      </c>
      <c r="P179" s="7">
        <v>1913</v>
      </c>
    </row>
    <row r="180" spans="1:16" x14ac:dyDescent="0.2">
      <c r="A180" s="120" t="s">
        <v>230</v>
      </c>
      <c r="B180" s="6" t="s">
        <v>9</v>
      </c>
      <c r="C180" s="18">
        <v>0.51657754010695189</v>
      </c>
      <c r="D180" s="18">
        <v>0.41326530612244899</v>
      </c>
      <c r="E180" s="18">
        <v>0.60465116279069764</v>
      </c>
      <c r="F180" s="18">
        <v>0.42227378190255221</v>
      </c>
      <c r="G180" s="18">
        <v>0.59116022099447518</v>
      </c>
      <c r="H180" s="18">
        <v>0.5123318385650224</v>
      </c>
      <c r="I180" s="7">
        <v>483</v>
      </c>
      <c r="J180" s="7">
        <v>935</v>
      </c>
      <c r="K180" s="7">
        <v>162</v>
      </c>
      <c r="L180" s="7">
        <v>392</v>
      </c>
      <c r="M180" s="7">
        <v>26</v>
      </c>
      <c r="N180" s="7">
        <v>43</v>
      </c>
      <c r="O180" s="7">
        <v>182</v>
      </c>
      <c r="P180" s="7">
        <v>431</v>
      </c>
    </row>
    <row r="181" spans="1:16" x14ac:dyDescent="0.2">
      <c r="A181" s="120" t="s">
        <v>230</v>
      </c>
      <c r="B181" s="6" t="s">
        <v>109</v>
      </c>
      <c r="C181" s="18">
        <v>0.52088167053364265</v>
      </c>
      <c r="D181" s="18">
        <v>0.34782608695652173</v>
      </c>
      <c r="E181" s="18">
        <v>0.50632911392405067</v>
      </c>
      <c r="F181" s="18">
        <v>0.42384105960264901</v>
      </c>
      <c r="G181" s="18">
        <v>0.56784660766961648</v>
      </c>
      <c r="H181" s="18">
        <v>0.52234993614303959</v>
      </c>
      <c r="I181" s="7">
        <v>449</v>
      </c>
      <c r="J181" s="7">
        <v>862</v>
      </c>
      <c r="K181" s="7">
        <v>64</v>
      </c>
      <c r="L181" s="7">
        <v>184</v>
      </c>
      <c r="M181" s="7">
        <v>40</v>
      </c>
      <c r="N181" s="7">
        <v>79</v>
      </c>
      <c r="O181" s="7">
        <v>64</v>
      </c>
      <c r="P181" s="7">
        <v>151</v>
      </c>
    </row>
    <row r="182" spans="1:16" x14ac:dyDescent="0.2">
      <c r="A182" s="120" t="s">
        <v>229</v>
      </c>
      <c r="B182" s="6" t="s">
        <v>11</v>
      </c>
      <c r="C182" s="18">
        <v>0.53201970443349755</v>
      </c>
      <c r="D182" s="18">
        <v>0.46644295302013422</v>
      </c>
      <c r="E182" s="18">
        <v>0.33333333333333331</v>
      </c>
      <c r="F182" s="18">
        <v>0.44565217391304346</v>
      </c>
      <c r="G182" s="18">
        <v>0.59485530546623799</v>
      </c>
      <c r="H182" s="18">
        <v>0.53703703703703709</v>
      </c>
      <c r="I182" s="7">
        <v>324</v>
      </c>
      <c r="J182" s="7">
        <v>609</v>
      </c>
      <c r="K182" s="7">
        <v>139</v>
      </c>
      <c r="L182" s="7">
        <v>298</v>
      </c>
      <c r="M182" s="7">
        <v>5</v>
      </c>
      <c r="N182" s="7">
        <v>15</v>
      </c>
      <c r="O182" s="7">
        <v>123</v>
      </c>
      <c r="P182" s="7">
        <v>276</v>
      </c>
    </row>
    <row r="183" spans="1:16" x14ac:dyDescent="0.2">
      <c r="A183" s="120" t="s">
        <v>230</v>
      </c>
      <c r="B183" s="6" t="s">
        <v>30</v>
      </c>
      <c r="C183" s="18">
        <v>0.50048496605237636</v>
      </c>
      <c r="D183" s="18">
        <v>0.41279069767441862</v>
      </c>
      <c r="E183" s="18">
        <v>0.49019607843137253</v>
      </c>
      <c r="F183" s="18">
        <v>0.45866666666666667</v>
      </c>
      <c r="G183" s="18">
        <v>0.54439592430858808</v>
      </c>
      <c r="H183" s="18">
        <v>0.50102040816326532</v>
      </c>
      <c r="I183" s="7">
        <v>516</v>
      </c>
      <c r="J183" s="7">
        <v>1031</v>
      </c>
      <c r="K183" s="7">
        <v>142</v>
      </c>
      <c r="L183" s="7">
        <v>344</v>
      </c>
      <c r="M183" s="7">
        <v>25</v>
      </c>
      <c r="N183" s="7">
        <v>51</v>
      </c>
      <c r="O183" s="7">
        <v>172</v>
      </c>
      <c r="P183" s="7">
        <v>375</v>
      </c>
    </row>
    <row r="184" spans="1:16" x14ac:dyDescent="0.2">
      <c r="A184" s="120" t="s">
        <v>16</v>
      </c>
      <c r="B184" s="6" t="s">
        <v>13</v>
      </c>
      <c r="C184" s="18">
        <v>0.60443037974683544</v>
      </c>
      <c r="D184" s="18">
        <v>0.52713178294573648</v>
      </c>
      <c r="E184" s="18">
        <v>0.42105263157894735</v>
      </c>
      <c r="F184" s="18">
        <v>0.5</v>
      </c>
      <c r="G184" s="18">
        <v>0.62425447316103377</v>
      </c>
      <c r="H184" s="18">
        <v>0.61011419249592169</v>
      </c>
      <c r="I184" s="7">
        <v>382</v>
      </c>
      <c r="J184" s="7">
        <v>632</v>
      </c>
      <c r="K184" s="7">
        <v>68</v>
      </c>
      <c r="L184" s="7">
        <v>129</v>
      </c>
      <c r="M184" s="7">
        <v>8</v>
      </c>
      <c r="N184" s="7">
        <v>19</v>
      </c>
      <c r="O184" s="7">
        <v>24</v>
      </c>
      <c r="P184" s="7">
        <v>48</v>
      </c>
    </row>
    <row r="185" spans="1:16" x14ac:dyDescent="0.2">
      <c r="A185" s="120" t="s">
        <v>228</v>
      </c>
      <c r="B185" s="6" t="s">
        <v>14</v>
      </c>
      <c r="C185" s="18">
        <v>0.6090308370044053</v>
      </c>
      <c r="D185" s="18">
        <v>0.52293577981651373</v>
      </c>
      <c r="E185" s="18">
        <v>0.5714285714285714</v>
      </c>
      <c r="F185" s="18">
        <v>0.5565819861431871</v>
      </c>
      <c r="G185" s="18">
        <v>0.68855932203389836</v>
      </c>
      <c r="H185" s="18">
        <v>0.60992108229988728</v>
      </c>
      <c r="I185" s="7">
        <v>553</v>
      </c>
      <c r="J185" s="7">
        <v>908</v>
      </c>
      <c r="K185" s="7">
        <v>228</v>
      </c>
      <c r="L185" s="7">
        <v>436</v>
      </c>
      <c r="M185" s="7">
        <v>12</v>
      </c>
      <c r="N185" s="7">
        <v>21</v>
      </c>
      <c r="O185" s="7">
        <v>241</v>
      </c>
      <c r="P185" s="7">
        <v>433</v>
      </c>
    </row>
    <row r="186" spans="1:16" x14ac:dyDescent="0.2">
      <c r="A186" s="120" t="s">
        <v>16</v>
      </c>
      <c r="B186" s="6" t="s">
        <v>15</v>
      </c>
      <c r="C186" s="18">
        <v>0.55852842809364545</v>
      </c>
      <c r="D186" s="18">
        <v>0.38235294117647056</v>
      </c>
      <c r="E186" s="18">
        <v>0.55555555555555558</v>
      </c>
      <c r="F186" s="18">
        <v>0.38461538461538464</v>
      </c>
      <c r="G186" s="18">
        <v>0.5811320754716981</v>
      </c>
      <c r="H186" s="18">
        <v>0.55862068965517242</v>
      </c>
      <c r="I186" s="7">
        <v>167</v>
      </c>
      <c r="J186" s="7">
        <v>299</v>
      </c>
      <c r="K186" s="7">
        <v>13</v>
      </c>
      <c r="L186" s="7">
        <v>34</v>
      </c>
      <c r="M186" s="7">
        <v>5</v>
      </c>
      <c r="N186" s="7">
        <v>9</v>
      </c>
      <c r="O186" s="7">
        <v>5</v>
      </c>
      <c r="P186" s="7">
        <v>13</v>
      </c>
    </row>
    <row r="187" spans="1:16" x14ac:dyDescent="0.2">
      <c r="A187" s="120" t="s">
        <v>16</v>
      </c>
      <c r="B187" s="6" t="s">
        <v>16</v>
      </c>
      <c r="C187" s="18">
        <v>0.55548260013131978</v>
      </c>
      <c r="D187" s="18">
        <v>0.44578313253012047</v>
      </c>
      <c r="E187" s="18">
        <v>0.55102040816326525</v>
      </c>
      <c r="F187" s="18">
        <v>0.37662337662337664</v>
      </c>
      <c r="G187" s="18">
        <v>0.57692307692307687</v>
      </c>
      <c r="H187" s="18">
        <v>0.55563093622795112</v>
      </c>
      <c r="I187" s="7">
        <v>846</v>
      </c>
      <c r="J187" s="7">
        <v>1523</v>
      </c>
      <c r="K187" s="7">
        <v>111</v>
      </c>
      <c r="L187" s="7">
        <v>249</v>
      </c>
      <c r="M187" s="7">
        <v>27</v>
      </c>
      <c r="N187" s="7">
        <v>49</v>
      </c>
      <c r="O187" s="7">
        <v>58</v>
      </c>
      <c r="P187" s="7">
        <v>154</v>
      </c>
    </row>
    <row r="188" spans="1:16" x14ac:dyDescent="0.2">
      <c r="A188" s="120" t="s">
        <v>229</v>
      </c>
      <c r="B188" s="6" t="s">
        <v>17</v>
      </c>
      <c r="C188" s="18">
        <v>0.58306188925081437</v>
      </c>
      <c r="D188" s="18">
        <v>0.51020408163265307</v>
      </c>
      <c r="E188" s="18">
        <v>0.36363636363636365</v>
      </c>
      <c r="F188" s="18">
        <v>0.53266331658291455</v>
      </c>
      <c r="G188" s="18">
        <v>0.71171171171171166</v>
      </c>
      <c r="H188" s="18">
        <v>0.59121621621621623</v>
      </c>
      <c r="I188" s="7">
        <v>179</v>
      </c>
      <c r="J188" s="7">
        <v>307</v>
      </c>
      <c r="K188" s="7">
        <v>100</v>
      </c>
      <c r="L188" s="7">
        <v>196</v>
      </c>
      <c r="M188" s="7">
        <v>4</v>
      </c>
      <c r="N188" s="7">
        <v>11</v>
      </c>
      <c r="O188" s="7">
        <v>106</v>
      </c>
      <c r="P188" s="7">
        <v>199</v>
      </c>
    </row>
    <row r="189" spans="1:16" x14ac:dyDescent="0.2">
      <c r="A189" s="120" t="s">
        <v>229</v>
      </c>
      <c r="B189" s="6" t="s">
        <v>18</v>
      </c>
      <c r="C189" s="18">
        <v>0.55421686746987953</v>
      </c>
      <c r="D189" s="18">
        <v>0.48623853211009177</v>
      </c>
      <c r="E189" s="18">
        <v>0.63157894736842102</v>
      </c>
      <c r="F189" s="18">
        <v>0.45454545454545453</v>
      </c>
      <c r="G189" s="18">
        <v>0.58223062381852553</v>
      </c>
      <c r="H189" s="18">
        <v>0.55219780219780223</v>
      </c>
      <c r="I189" s="7">
        <v>414</v>
      </c>
      <c r="J189" s="7">
        <v>747</v>
      </c>
      <c r="K189" s="7">
        <v>106</v>
      </c>
      <c r="L189" s="7">
        <v>218</v>
      </c>
      <c r="M189" s="7">
        <v>12</v>
      </c>
      <c r="N189" s="7">
        <v>19</v>
      </c>
      <c r="O189" s="7">
        <v>55</v>
      </c>
      <c r="P189" s="7">
        <v>121</v>
      </c>
    </row>
    <row r="190" spans="1:16" x14ac:dyDescent="0.2">
      <c r="A190" s="120" t="s">
        <v>229</v>
      </c>
      <c r="B190" s="6" t="s">
        <v>19</v>
      </c>
      <c r="C190" s="18">
        <v>0.54664970313825278</v>
      </c>
      <c r="D190" s="18">
        <v>0.43643512450851901</v>
      </c>
      <c r="E190" s="18">
        <v>0.47058823529411764</v>
      </c>
      <c r="F190" s="18">
        <v>0.44029850746268656</v>
      </c>
      <c r="G190" s="18">
        <v>0.59937304075235109</v>
      </c>
      <c r="H190" s="18">
        <v>0.5513051305130513</v>
      </c>
      <c r="I190" s="7">
        <v>1289</v>
      </c>
      <c r="J190" s="7">
        <v>2358</v>
      </c>
      <c r="K190" s="7">
        <v>333</v>
      </c>
      <c r="L190" s="7">
        <v>763</v>
      </c>
      <c r="M190" s="7">
        <v>64</v>
      </c>
      <c r="N190" s="7">
        <v>136</v>
      </c>
      <c r="O190" s="7">
        <v>295</v>
      </c>
      <c r="P190" s="7">
        <v>670</v>
      </c>
    </row>
    <row r="191" spans="1:16" x14ac:dyDescent="0.2">
      <c r="A191" s="120" t="s">
        <v>230</v>
      </c>
      <c r="B191" s="6" t="s">
        <v>20</v>
      </c>
      <c r="C191" s="18">
        <v>0.55605381165919288</v>
      </c>
      <c r="D191" s="18">
        <v>0.41538461538461541</v>
      </c>
      <c r="E191" s="18">
        <v>0.5714285714285714</v>
      </c>
      <c r="F191" s="18">
        <v>0.54054054054054057</v>
      </c>
      <c r="G191" s="18">
        <v>0.61392405063291144</v>
      </c>
      <c r="H191" s="18">
        <v>0.55555555555555558</v>
      </c>
      <c r="I191" s="7">
        <v>124</v>
      </c>
      <c r="J191" s="7">
        <v>223</v>
      </c>
      <c r="K191" s="7">
        <v>27</v>
      </c>
      <c r="L191" s="7">
        <v>65</v>
      </c>
      <c r="M191" s="7">
        <v>4</v>
      </c>
      <c r="N191" s="7">
        <v>7</v>
      </c>
      <c r="O191" s="7">
        <v>20</v>
      </c>
      <c r="P191" s="7">
        <v>37</v>
      </c>
    </row>
    <row r="192" spans="1:16" x14ac:dyDescent="0.2">
      <c r="A192" s="120" t="s">
        <v>228</v>
      </c>
      <c r="B192" s="6" t="s">
        <v>21</v>
      </c>
      <c r="C192" s="18">
        <v>0.61209862385321101</v>
      </c>
      <c r="D192" s="18">
        <v>0.51271186440677963</v>
      </c>
      <c r="E192" s="18">
        <v>0.49719101123595505</v>
      </c>
      <c r="F192" s="18">
        <v>0.48641304347826086</v>
      </c>
      <c r="G192" s="18">
        <v>0.62765251989389925</v>
      </c>
      <c r="H192" s="18">
        <v>0.62515964240102173</v>
      </c>
      <c r="I192" s="7">
        <v>2135</v>
      </c>
      <c r="J192" s="7">
        <v>3488</v>
      </c>
      <c r="K192" s="7">
        <v>242</v>
      </c>
      <c r="L192" s="7">
        <v>472</v>
      </c>
      <c r="M192" s="7">
        <v>177</v>
      </c>
      <c r="N192" s="7">
        <v>356</v>
      </c>
      <c r="O192" s="7">
        <v>179</v>
      </c>
      <c r="P192" s="7">
        <v>368</v>
      </c>
    </row>
    <row r="193" spans="1:28" x14ac:dyDescent="0.2">
      <c r="A193" s="120" t="s">
        <v>16</v>
      </c>
      <c r="B193" s="6" t="s">
        <v>22</v>
      </c>
      <c r="C193" s="18">
        <v>0.54744525547445255</v>
      </c>
      <c r="D193" s="18">
        <v>0.57894736842105265</v>
      </c>
      <c r="E193" s="18">
        <v>0.33333333333333331</v>
      </c>
      <c r="F193" s="18">
        <v>0.33333333333333331</v>
      </c>
      <c r="G193" s="18">
        <v>0.53535353535353536</v>
      </c>
      <c r="H193" s="18">
        <v>0.55223880597014929</v>
      </c>
      <c r="I193" s="7">
        <v>75</v>
      </c>
      <c r="J193" s="7">
        <v>137</v>
      </c>
      <c r="K193" s="7">
        <v>22</v>
      </c>
      <c r="L193" s="7">
        <v>38</v>
      </c>
      <c r="M193" s="7">
        <v>1</v>
      </c>
      <c r="N193" s="7">
        <v>3</v>
      </c>
      <c r="O193" s="7">
        <v>5</v>
      </c>
      <c r="P193" s="7">
        <v>15</v>
      </c>
    </row>
    <row r="194" spans="1:28" x14ac:dyDescent="0.2">
      <c r="A194" s="120" t="s">
        <v>230</v>
      </c>
      <c r="B194" s="6" t="s">
        <v>23</v>
      </c>
      <c r="C194" s="18">
        <v>0.53141361256544506</v>
      </c>
      <c r="D194" s="18">
        <v>0.45</v>
      </c>
      <c r="E194" s="18">
        <v>0.5</v>
      </c>
      <c r="F194" s="18">
        <v>0.45833333333333331</v>
      </c>
      <c r="G194" s="18">
        <v>0.59009009009009006</v>
      </c>
      <c r="H194" s="18">
        <v>0.53278688524590168</v>
      </c>
      <c r="I194" s="7">
        <v>203</v>
      </c>
      <c r="J194" s="7">
        <v>382</v>
      </c>
      <c r="K194" s="7">
        <v>72</v>
      </c>
      <c r="L194" s="7">
        <v>160</v>
      </c>
      <c r="M194" s="7">
        <v>8</v>
      </c>
      <c r="N194" s="7">
        <v>16</v>
      </c>
      <c r="O194" s="7">
        <v>77</v>
      </c>
      <c r="P194" s="7">
        <v>168</v>
      </c>
    </row>
    <row r="195" spans="1:28" x14ac:dyDescent="0.2">
      <c r="A195" s="120"/>
      <c r="B195" s="6" t="s">
        <v>35</v>
      </c>
      <c r="C195" s="18">
        <v>0.75</v>
      </c>
      <c r="D195" s="18">
        <v>0.75</v>
      </c>
      <c r="E195" s="18">
        <v>0</v>
      </c>
      <c r="F195" s="18" t="e">
        <v>#DIV/0!</v>
      </c>
      <c r="G195" s="18">
        <v>0.75</v>
      </c>
      <c r="H195" s="18">
        <v>0.83333333333333337</v>
      </c>
      <c r="I195" s="7">
        <v>15</v>
      </c>
      <c r="J195" s="7">
        <v>20</v>
      </c>
      <c r="K195" s="7">
        <v>3</v>
      </c>
      <c r="L195" s="7">
        <v>4</v>
      </c>
      <c r="M195" s="7">
        <v>0</v>
      </c>
      <c r="N195" s="7">
        <v>2</v>
      </c>
      <c r="O195" s="7">
        <v>0</v>
      </c>
      <c r="P195" s="7">
        <v>0</v>
      </c>
    </row>
    <row r="196" spans="1:28" x14ac:dyDescent="0.2">
      <c r="A196" s="120"/>
      <c r="B196" s="6"/>
      <c r="C196" s="18">
        <v>0.62295081967213117</v>
      </c>
      <c r="D196" s="18">
        <v>0.66666666666666663</v>
      </c>
      <c r="E196" s="18">
        <v>0.75</v>
      </c>
      <c r="F196" s="18" t="e">
        <v>#DIV/0!</v>
      </c>
      <c r="G196" s="18">
        <v>0.59459459459459463</v>
      </c>
      <c r="H196" s="18">
        <v>0.61403508771929827</v>
      </c>
      <c r="I196" s="7">
        <v>38</v>
      </c>
      <c r="J196" s="7">
        <v>61</v>
      </c>
      <c r="K196" s="7">
        <v>16</v>
      </c>
      <c r="L196" s="7">
        <v>24</v>
      </c>
      <c r="M196" s="7">
        <v>3</v>
      </c>
      <c r="N196" s="7">
        <v>4</v>
      </c>
      <c r="O196" s="7">
        <v>0</v>
      </c>
      <c r="P196" s="7">
        <v>0</v>
      </c>
    </row>
    <row r="197" spans="1:28" x14ac:dyDescent="0.2">
      <c r="A197" s="120"/>
      <c r="B197" s="8" t="s">
        <v>2</v>
      </c>
      <c r="C197" s="19">
        <v>0.56077657887612642</v>
      </c>
      <c r="D197" s="19">
        <v>0.46158896913985553</v>
      </c>
      <c r="E197" s="19">
        <v>0.47258064516129034</v>
      </c>
      <c r="F197" s="19">
        <v>0.46457867263236391</v>
      </c>
      <c r="G197" s="19">
        <v>0.59134834303060968</v>
      </c>
      <c r="H197" s="19">
        <v>0.57013303674551907</v>
      </c>
      <c r="I197" s="10">
        <v>14500</v>
      </c>
      <c r="J197" s="10">
        <v>25857</v>
      </c>
      <c r="K197" s="10">
        <v>2812</v>
      </c>
      <c r="L197" s="10">
        <v>6092</v>
      </c>
      <c r="M197" s="10">
        <v>1172</v>
      </c>
      <c r="N197" s="10">
        <v>2480</v>
      </c>
      <c r="O197" s="10">
        <v>3115</v>
      </c>
      <c r="P197" s="10">
        <v>6705</v>
      </c>
    </row>
    <row r="198" spans="1:28" x14ac:dyDescent="0.2">
      <c r="A198" s="120"/>
      <c r="B198" s="114" t="s">
        <v>228</v>
      </c>
      <c r="C198" s="115">
        <v>0.56334205679945726</v>
      </c>
      <c r="D198" s="115">
        <v>0.467935871743487</v>
      </c>
      <c r="E198" s="115">
        <v>0.4576566125290023</v>
      </c>
      <c r="F198" s="115">
        <v>0.4686746987951807</v>
      </c>
      <c r="G198" s="115">
        <v>0.58622761687297198</v>
      </c>
      <c r="H198" s="115">
        <v>0.58454556033981142</v>
      </c>
      <c r="I198" s="116">
        <v>5812</v>
      </c>
      <c r="J198" s="116">
        <v>10317</v>
      </c>
      <c r="K198" s="116">
        <v>934</v>
      </c>
      <c r="L198" s="116">
        <v>1996</v>
      </c>
      <c r="M198" s="116">
        <v>789</v>
      </c>
      <c r="N198" s="116">
        <v>1724</v>
      </c>
      <c r="O198" s="116">
        <v>1556</v>
      </c>
      <c r="P198" s="116">
        <v>3320</v>
      </c>
    </row>
    <row r="199" spans="1:28" x14ac:dyDescent="0.2">
      <c r="A199" s="120"/>
      <c r="B199" s="114" t="s">
        <v>229</v>
      </c>
      <c r="C199" s="115">
        <v>0.55966228893058156</v>
      </c>
      <c r="D199" s="115">
        <v>0.47572815533980584</v>
      </c>
      <c r="E199" s="115">
        <v>0.49115044247787609</v>
      </c>
      <c r="F199" s="115">
        <v>0.4765625</v>
      </c>
      <c r="G199" s="115">
        <v>0.60836050993181146</v>
      </c>
      <c r="H199" s="115">
        <v>0.56269592476489028</v>
      </c>
      <c r="I199" s="116">
        <v>2983</v>
      </c>
      <c r="J199" s="116">
        <v>5330</v>
      </c>
      <c r="K199" s="116">
        <v>931</v>
      </c>
      <c r="L199" s="116">
        <v>1957</v>
      </c>
      <c r="M199" s="116">
        <v>111</v>
      </c>
      <c r="N199" s="116">
        <v>226</v>
      </c>
      <c r="O199" s="116">
        <v>793</v>
      </c>
      <c r="P199" s="116">
        <v>1664</v>
      </c>
    </row>
    <row r="200" spans="1:28" x14ac:dyDescent="0.2">
      <c r="A200" s="120"/>
      <c r="B200" s="114" t="s">
        <v>230</v>
      </c>
      <c r="C200" s="115">
        <v>0.5464668961328204</v>
      </c>
      <c r="D200" s="115">
        <v>0.42454873646209385</v>
      </c>
      <c r="E200" s="115">
        <v>0.52631578947368418</v>
      </c>
      <c r="F200" s="115">
        <v>0.44170403587443946</v>
      </c>
      <c r="G200" s="115">
        <v>0.5939786156443444</v>
      </c>
      <c r="H200" s="115">
        <v>0.54787694974003465</v>
      </c>
      <c r="I200" s="116">
        <v>2699</v>
      </c>
      <c r="J200" s="116">
        <v>4939</v>
      </c>
      <c r="K200" s="116">
        <v>588</v>
      </c>
      <c r="L200" s="116">
        <v>1385</v>
      </c>
      <c r="M200" s="116">
        <v>170</v>
      </c>
      <c r="N200" s="116">
        <v>323</v>
      </c>
      <c r="O200" s="116">
        <v>591</v>
      </c>
      <c r="P200" s="116">
        <v>1338</v>
      </c>
    </row>
    <row r="201" spans="1:28" x14ac:dyDescent="0.2">
      <c r="A201" s="120"/>
      <c r="B201" s="114" t="s">
        <v>16</v>
      </c>
      <c r="C201" s="115">
        <v>0.56897880539499035</v>
      </c>
      <c r="D201" s="115">
        <v>0.46831955922865015</v>
      </c>
      <c r="E201" s="115">
        <v>0.4925373134328358</v>
      </c>
      <c r="F201" s="115">
        <v>0.45691906005221933</v>
      </c>
      <c r="G201" s="115">
        <v>0.58534946236559138</v>
      </c>
      <c r="H201" s="115">
        <v>0.57205852876327923</v>
      </c>
      <c r="I201" s="116">
        <v>2953</v>
      </c>
      <c r="J201" s="116">
        <v>5190</v>
      </c>
      <c r="K201" s="116">
        <v>340</v>
      </c>
      <c r="L201" s="116">
        <v>726</v>
      </c>
      <c r="M201" s="116">
        <v>99</v>
      </c>
      <c r="N201" s="116">
        <v>201</v>
      </c>
      <c r="O201" s="116">
        <v>175</v>
      </c>
      <c r="P201" s="116">
        <v>383</v>
      </c>
    </row>
    <row r="202" spans="1:28" x14ac:dyDescent="0.2">
      <c r="A202" s="120"/>
    </row>
    <row r="203" spans="1:28" x14ac:dyDescent="0.2">
      <c r="A203" s="120"/>
    </row>
    <row r="204" spans="1:28" ht="14.25" x14ac:dyDescent="0.2">
      <c r="A204" s="120"/>
      <c r="B204" s="5" t="s">
        <v>289</v>
      </c>
      <c r="O204" s="111" t="s">
        <v>203</v>
      </c>
      <c r="P204" s="2">
        <v>9</v>
      </c>
    </row>
    <row r="205" spans="1:28" x14ac:dyDescent="0.2">
      <c r="A205" s="120"/>
      <c r="Y205" s="2"/>
      <c r="Z205" s="2"/>
      <c r="AA205" s="2"/>
      <c r="AB205" s="2"/>
    </row>
    <row r="206" spans="1:28" x14ac:dyDescent="0.2">
      <c r="A206" s="120"/>
      <c r="B206" s="3"/>
      <c r="C206" s="12" t="s">
        <v>27</v>
      </c>
      <c r="D206" s="12"/>
      <c r="E206" s="12"/>
      <c r="F206" s="12"/>
      <c r="G206" s="12"/>
      <c r="H206" s="12"/>
      <c r="I206" s="11" t="s">
        <v>24</v>
      </c>
      <c r="J206" s="11"/>
      <c r="K206" s="11" t="s">
        <v>0</v>
      </c>
      <c r="L206" s="11"/>
      <c r="M206" s="11" t="s">
        <v>28</v>
      </c>
      <c r="N206" s="11"/>
      <c r="O206" s="11" t="s">
        <v>26</v>
      </c>
      <c r="P206" s="11"/>
      <c r="Y206" s="2"/>
      <c r="Z206" s="2"/>
      <c r="AA206" s="2"/>
      <c r="AB206" s="2"/>
    </row>
    <row r="207" spans="1:28" x14ac:dyDescent="0.2">
      <c r="A207" s="120"/>
      <c r="B207" s="8" t="s">
        <v>42</v>
      </c>
      <c r="C207" s="10" t="s">
        <v>24</v>
      </c>
      <c r="D207" s="10" t="s">
        <v>0</v>
      </c>
      <c r="E207" s="10" t="s">
        <v>28</v>
      </c>
      <c r="F207" s="10" t="s">
        <v>26</v>
      </c>
      <c r="G207" s="10" t="s">
        <v>200</v>
      </c>
      <c r="H207" s="10" t="s">
        <v>226</v>
      </c>
      <c r="I207" s="16" t="s">
        <v>110</v>
      </c>
      <c r="J207" s="16" t="s">
        <v>111</v>
      </c>
      <c r="K207" s="16" t="s">
        <v>110</v>
      </c>
      <c r="L207" s="16" t="s">
        <v>111</v>
      </c>
      <c r="M207" s="16" t="s">
        <v>110</v>
      </c>
      <c r="N207" s="16" t="s">
        <v>111</v>
      </c>
      <c r="O207" s="16" t="s">
        <v>110</v>
      </c>
      <c r="P207" s="16" t="s">
        <v>111</v>
      </c>
      <c r="Y207" s="2"/>
      <c r="Z207" s="2"/>
      <c r="AA207" s="2"/>
      <c r="AB207" s="2"/>
    </row>
    <row r="208" spans="1:28" x14ac:dyDescent="0.2">
      <c r="A208" s="120" t="s">
        <v>228</v>
      </c>
      <c r="B208" s="6" t="s">
        <v>4</v>
      </c>
      <c r="C208" s="13">
        <v>0.82542991141219391</v>
      </c>
      <c r="D208" s="13">
        <v>0.52910052910052907</v>
      </c>
      <c r="E208" s="13">
        <v>0.65705128205128205</v>
      </c>
      <c r="F208" s="13">
        <v>0.67213114754098358</v>
      </c>
      <c r="G208" s="13">
        <v>0.8578034682080925</v>
      </c>
      <c r="H208" s="13">
        <v>0.85812072184194155</v>
      </c>
      <c r="I208" s="7">
        <v>1584</v>
      </c>
      <c r="J208" s="7">
        <v>1919</v>
      </c>
      <c r="K208" s="7">
        <v>100</v>
      </c>
      <c r="L208" s="7">
        <v>189</v>
      </c>
      <c r="M208" s="7">
        <v>205</v>
      </c>
      <c r="N208" s="7">
        <v>312</v>
      </c>
      <c r="O208" s="7">
        <v>328</v>
      </c>
      <c r="P208" s="7">
        <v>488</v>
      </c>
      <c r="Y208" s="2"/>
      <c r="Z208" s="2"/>
      <c r="AA208" s="2"/>
      <c r="AB208" s="2"/>
    </row>
    <row r="209" spans="1:28" x14ac:dyDescent="0.2">
      <c r="A209" s="120" t="s">
        <v>229</v>
      </c>
      <c r="B209" s="6" t="s">
        <v>5</v>
      </c>
      <c r="C209" s="18">
        <v>0.7458455522971652</v>
      </c>
      <c r="D209" s="18">
        <v>0.50837988826815639</v>
      </c>
      <c r="E209" s="18">
        <v>0.65625</v>
      </c>
      <c r="F209" s="18">
        <v>0.55438596491228065</v>
      </c>
      <c r="G209" s="18">
        <v>0.87368421052631584</v>
      </c>
      <c r="H209" s="18">
        <v>0.74873864783047428</v>
      </c>
      <c r="I209" s="7">
        <v>763</v>
      </c>
      <c r="J209" s="7">
        <v>1023</v>
      </c>
      <c r="K209" s="7">
        <v>182</v>
      </c>
      <c r="L209" s="7">
        <v>358</v>
      </c>
      <c r="M209" s="7">
        <v>21</v>
      </c>
      <c r="N209" s="7">
        <v>32</v>
      </c>
      <c r="O209" s="7">
        <v>158</v>
      </c>
      <c r="P209" s="7">
        <v>285</v>
      </c>
      <c r="Y209" s="2"/>
      <c r="Z209" s="2"/>
      <c r="AA209" s="2"/>
      <c r="AB209" s="2"/>
    </row>
    <row r="210" spans="1:28" x14ac:dyDescent="0.2">
      <c r="A210" s="120" t="s">
        <v>16</v>
      </c>
      <c r="B210" s="6" t="s">
        <v>6</v>
      </c>
      <c r="C210" s="18">
        <v>0.79411764705882348</v>
      </c>
      <c r="D210" s="18">
        <v>0.63598326359832635</v>
      </c>
      <c r="E210" s="18">
        <v>0.58024691358024694</v>
      </c>
      <c r="F210" s="18">
        <v>0.62608695652173918</v>
      </c>
      <c r="G210" s="18">
        <v>0.8155065082059989</v>
      </c>
      <c r="H210" s="18">
        <v>0.80311688311688312</v>
      </c>
      <c r="I210" s="7">
        <v>1593</v>
      </c>
      <c r="J210" s="7">
        <v>2006</v>
      </c>
      <c r="K210" s="7">
        <v>152</v>
      </c>
      <c r="L210" s="7">
        <v>239</v>
      </c>
      <c r="M210" s="7">
        <v>47</v>
      </c>
      <c r="N210" s="7">
        <v>81</v>
      </c>
      <c r="O210" s="7">
        <v>72</v>
      </c>
      <c r="P210" s="7">
        <v>115</v>
      </c>
      <c r="Y210" s="2"/>
      <c r="Z210" s="2"/>
      <c r="AA210" s="2"/>
      <c r="AB210" s="2"/>
    </row>
    <row r="211" spans="1:28" x14ac:dyDescent="0.2">
      <c r="A211" s="120" t="s">
        <v>230</v>
      </c>
      <c r="B211" s="6" t="s">
        <v>7</v>
      </c>
      <c r="C211" s="18">
        <v>0.8729064039408867</v>
      </c>
      <c r="D211" s="18">
        <v>0.55769230769230771</v>
      </c>
      <c r="E211" s="18">
        <v>0.671875</v>
      </c>
      <c r="F211" s="18">
        <v>0.56321839080459768</v>
      </c>
      <c r="G211" s="18">
        <v>0.90889132821075735</v>
      </c>
      <c r="H211" s="18">
        <v>0.88643533123028395</v>
      </c>
      <c r="I211" s="7">
        <v>886</v>
      </c>
      <c r="J211" s="7">
        <v>1015</v>
      </c>
      <c r="K211" s="7">
        <v>58</v>
      </c>
      <c r="L211" s="7">
        <v>104</v>
      </c>
      <c r="M211" s="7">
        <v>43</v>
      </c>
      <c r="N211" s="7">
        <v>64</v>
      </c>
      <c r="O211" s="7">
        <v>49</v>
      </c>
      <c r="P211" s="7">
        <v>87</v>
      </c>
      <c r="Y211" s="2"/>
      <c r="Z211" s="2"/>
      <c r="AA211" s="2"/>
      <c r="AB211" s="2"/>
    </row>
    <row r="212" spans="1:28" x14ac:dyDescent="0.2">
      <c r="A212" s="120" t="s">
        <v>228</v>
      </c>
      <c r="B212" s="6" t="s">
        <v>8</v>
      </c>
      <c r="C212" s="18">
        <v>0.69428076256499138</v>
      </c>
      <c r="D212" s="18">
        <v>0.39572192513368987</v>
      </c>
      <c r="E212" s="18">
        <v>0.56005056890012639</v>
      </c>
      <c r="F212" s="18">
        <v>0.57401205626255858</v>
      </c>
      <c r="G212" s="18">
        <v>0.76635111876075734</v>
      </c>
      <c r="H212" s="18">
        <v>0.74498567335243548</v>
      </c>
      <c r="I212" s="7">
        <v>2003</v>
      </c>
      <c r="J212" s="7">
        <v>2885</v>
      </c>
      <c r="K212" s="7">
        <v>222</v>
      </c>
      <c r="L212" s="7">
        <v>561</v>
      </c>
      <c r="M212" s="7">
        <v>443</v>
      </c>
      <c r="N212" s="7">
        <v>791</v>
      </c>
      <c r="O212" s="7">
        <v>857</v>
      </c>
      <c r="P212" s="7">
        <v>1493</v>
      </c>
      <c r="Y212" s="2"/>
      <c r="Z212" s="2"/>
      <c r="AA212" s="2"/>
      <c r="AB212" s="2"/>
    </row>
    <row r="213" spans="1:28" x14ac:dyDescent="0.2">
      <c r="A213" s="120" t="s">
        <v>230</v>
      </c>
      <c r="B213" s="6" t="s">
        <v>9</v>
      </c>
      <c r="C213" s="18">
        <v>0.68776371308016881</v>
      </c>
      <c r="D213" s="18">
        <v>0.44444444444444442</v>
      </c>
      <c r="E213" s="18">
        <v>0.81818181818181823</v>
      </c>
      <c r="F213" s="18">
        <v>0.54838709677419351</v>
      </c>
      <c r="G213" s="18">
        <v>0.82135076252723316</v>
      </c>
      <c r="H213" s="18">
        <v>0.68141592920353977</v>
      </c>
      <c r="I213" s="7">
        <v>489</v>
      </c>
      <c r="J213" s="7">
        <v>711</v>
      </c>
      <c r="K213" s="7">
        <v>112</v>
      </c>
      <c r="L213" s="7">
        <v>252</v>
      </c>
      <c r="M213" s="7">
        <v>27</v>
      </c>
      <c r="N213" s="7">
        <v>33</v>
      </c>
      <c r="O213" s="7">
        <v>170</v>
      </c>
      <c r="P213" s="7">
        <v>310</v>
      </c>
      <c r="Y213" s="2"/>
      <c r="Z213" s="2"/>
      <c r="AA213" s="2"/>
      <c r="AB213" s="2"/>
    </row>
    <row r="214" spans="1:28" x14ac:dyDescent="0.2">
      <c r="A214" s="120" t="s">
        <v>230</v>
      </c>
      <c r="B214" s="6" t="s">
        <v>109</v>
      </c>
      <c r="C214" s="18">
        <v>0.76744186046511631</v>
      </c>
      <c r="D214" s="18">
        <v>0.49166666666666664</v>
      </c>
      <c r="E214" s="18">
        <v>0.6428571428571429</v>
      </c>
      <c r="F214" s="18">
        <v>0.63725490196078427</v>
      </c>
      <c r="G214" s="18">
        <v>0.83609958506224069</v>
      </c>
      <c r="H214" s="18">
        <v>0.78021978021978022</v>
      </c>
      <c r="I214" s="7">
        <v>462</v>
      </c>
      <c r="J214" s="7">
        <v>602</v>
      </c>
      <c r="K214" s="7">
        <v>59</v>
      </c>
      <c r="L214" s="7">
        <v>120</v>
      </c>
      <c r="M214" s="7">
        <v>36</v>
      </c>
      <c r="N214" s="7">
        <v>56</v>
      </c>
      <c r="O214" s="7">
        <v>65</v>
      </c>
      <c r="P214" s="7">
        <v>102</v>
      </c>
      <c r="Y214" s="2"/>
      <c r="Z214" s="2"/>
      <c r="AA214" s="2"/>
      <c r="AB214" s="2"/>
    </row>
    <row r="215" spans="1:28" x14ac:dyDescent="0.2">
      <c r="A215" s="120" t="s">
        <v>229</v>
      </c>
      <c r="B215" s="6" t="s">
        <v>11</v>
      </c>
      <c r="C215" s="18">
        <v>0.64192139737991272</v>
      </c>
      <c r="D215" s="18">
        <v>0.43137254901960786</v>
      </c>
      <c r="E215" s="18">
        <v>0.625</v>
      </c>
      <c r="F215" s="18">
        <v>0.53233830845771146</v>
      </c>
      <c r="G215" s="18">
        <v>0.8110236220472441</v>
      </c>
      <c r="H215" s="18">
        <v>0.64253393665158376</v>
      </c>
      <c r="I215" s="7">
        <v>294</v>
      </c>
      <c r="J215" s="7">
        <v>458</v>
      </c>
      <c r="K215" s="7">
        <v>88</v>
      </c>
      <c r="L215" s="7">
        <v>204</v>
      </c>
      <c r="M215" s="7">
        <v>10</v>
      </c>
      <c r="N215" s="7">
        <v>16</v>
      </c>
      <c r="O215" s="7">
        <v>107</v>
      </c>
      <c r="P215" s="7">
        <v>201</v>
      </c>
      <c r="Y215" s="2"/>
      <c r="Z215" s="2"/>
      <c r="AA215" s="2"/>
      <c r="AB215" s="2"/>
    </row>
    <row r="216" spans="1:28" x14ac:dyDescent="0.2">
      <c r="A216" s="120" t="s">
        <v>230</v>
      </c>
      <c r="B216" s="6" t="s">
        <v>30</v>
      </c>
      <c r="C216" s="18">
        <v>0.71310344827586203</v>
      </c>
      <c r="D216" s="18">
        <v>0.48962655601659749</v>
      </c>
      <c r="E216" s="18">
        <v>0.62857142857142856</v>
      </c>
      <c r="F216" s="18">
        <v>0.59842519685039375</v>
      </c>
      <c r="G216" s="18">
        <v>0.82438016528925617</v>
      </c>
      <c r="H216" s="18">
        <v>0.71739130434782605</v>
      </c>
      <c r="I216" s="7">
        <v>517</v>
      </c>
      <c r="J216" s="7">
        <v>725</v>
      </c>
      <c r="K216" s="7">
        <v>118</v>
      </c>
      <c r="L216" s="7">
        <v>241</v>
      </c>
      <c r="M216" s="7">
        <v>22</v>
      </c>
      <c r="N216" s="7">
        <v>35</v>
      </c>
      <c r="O216" s="7">
        <v>152</v>
      </c>
      <c r="P216" s="7">
        <v>254</v>
      </c>
      <c r="Y216" s="2"/>
      <c r="Z216" s="2"/>
      <c r="AA216" s="2"/>
      <c r="AB216" s="2"/>
    </row>
    <row r="217" spans="1:28" x14ac:dyDescent="0.2">
      <c r="A217" s="120" t="s">
        <v>16</v>
      </c>
      <c r="B217" s="6" t="s">
        <v>13</v>
      </c>
      <c r="C217" s="18">
        <v>0.77525773195876291</v>
      </c>
      <c r="D217" s="18">
        <v>0.46666666666666667</v>
      </c>
      <c r="E217" s="18">
        <v>0.625</v>
      </c>
      <c r="F217" s="18">
        <v>0.6</v>
      </c>
      <c r="G217" s="18">
        <v>0.83170731707317069</v>
      </c>
      <c r="H217" s="18">
        <v>0.78038379530916846</v>
      </c>
      <c r="I217" s="7">
        <v>376</v>
      </c>
      <c r="J217" s="7">
        <v>485</v>
      </c>
      <c r="K217" s="7">
        <v>35</v>
      </c>
      <c r="L217" s="7">
        <v>75</v>
      </c>
      <c r="M217" s="7">
        <v>10</v>
      </c>
      <c r="N217" s="7">
        <v>16</v>
      </c>
      <c r="O217" s="7">
        <v>21</v>
      </c>
      <c r="P217" s="7">
        <v>35</v>
      </c>
      <c r="Y217" s="2"/>
      <c r="Z217" s="2"/>
      <c r="AA217" s="2"/>
      <c r="AB217" s="2"/>
    </row>
    <row r="218" spans="1:28" x14ac:dyDescent="0.2">
      <c r="A218" s="120" t="s">
        <v>228</v>
      </c>
      <c r="B218" s="6" t="s">
        <v>14</v>
      </c>
      <c r="C218" s="18">
        <v>0.65474339035769824</v>
      </c>
      <c r="D218" s="18">
        <v>0.43</v>
      </c>
      <c r="E218" s="18">
        <v>0.68181818181818177</v>
      </c>
      <c r="F218" s="18">
        <v>0.52173913043478259</v>
      </c>
      <c r="G218" s="18">
        <v>0.85131195335276966</v>
      </c>
      <c r="H218" s="18">
        <v>0.65378421900161032</v>
      </c>
      <c r="I218" s="7">
        <v>421</v>
      </c>
      <c r="J218" s="7">
        <v>643</v>
      </c>
      <c r="K218" s="7">
        <v>129</v>
      </c>
      <c r="L218" s="7">
        <v>300</v>
      </c>
      <c r="M218" s="7">
        <v>15</v>
      </c>
      <c r="N218" s="7">
        <v>22</v>
      </c>
      <c r="O218" s="7">
        <v>168</v>
      </c>
      <c r="P218" s="7">
        <v>322</v>
      </c>
      <c r="Y218" s="2"/>
      <c r="Z218" s="2"/>
      <c r="AA218" s="2"/>
      <c r="AB218" s="2"/>
    </row>
    <row r="219" spans="1:28" x14ac:dyDescent="0.2">
      <c r="A219" s="120" t="s">
        <v>16</v>
      </c>
      <c r="B219" s="6" t="s">
        <v>15</v>
      </c>
      <c r="C219" s="18">
        <v>0.75462962962962965</v>
      </c>
      <c r="D219" s="18">
        <v>0.51724137931034486</v>
      </c>
      <c r="E219" s="18">
        <v>0.625</v>
      </c>
      <c r="F219" s="18">
        <v>0.8</v>
      </c>
      <c r="G219" s="18">
        <v>0.79144385026737973</v>
      </c>
      <c r="H219" s="18">
        <v>0.75961538461538458</v>
      </c>
      <c r="I219" s="7">
        <v>163</v>
      </c>
      <c r="J219" s="7">
        <v>216</v>
      </c>
      <c r="K219" s="7">
        <v>15</v>
      </c>
      <c r="L219" s="7">
        <v>29</v>
      </c>
      <c r="M219" s="7">
        <v>5</v>
      </c>
      <c r="N219" s="7">
        <v>8</v>
      </c>
      <c r="O219" s="7">
        <v>4</v>
      </c>
      <c r="P219" s="7">
        <v>5</v>
      </c>
      <c r="Y219" s="2"/>
      <c r="Z219" s="2"/>
      <c r="AA219" s="2"/>
      <c r="AB219" s="2"/>
    </row>
    <row r="220" spans="1:28" x14ac:dyDescent="0.2">
      <c r="A220" s="120" t="s">
        <v>16</v>
      </c>
      <c r="B220" s="6" t="s">
        <v>16</v>
      </c>
      <c r="C220" s="18">
        <v>0.73751135331516804</v>
      </c>
      <c r="D220" s="18">
        <v>0.45806451612903226</v>
      </c>
      <c r="E220" s="18">
        <v>0.65714285714285714</v>
      </c>
      <c r="F220" s="18">
        <v>0.56190476190476191</v>
      </c>
      <c r="G220" s="18">
        <v>0.78329809725158561</v>
      </c>
      <c r="H220" s="18">
        <v>0.74015009380863039</v>
      </c>
      <c r="I220" s="7">
        <v>812</v>
      </c>
      <c r="J220" s="7">
        <v>1101</v>
      </c>
      <c r="K220" s="7">
        <v>71</v>
      </c>
      <c r="L220" s="7">
        <v>155</v>
      </c>
      <c r="M220" s="7">
        <v>23</v>
      </c>
      <c r="N220" s="7">
        <v>35</v>
      </c>
      <c r="O220" s="7">
        <v>59</v>
      </c>
      <c r="P220" s="7">
        <v>105</v>
      </c>
      <c r="Y220" s="2"/>
      <c r="Z220" s="2"/>
      <c r="AA220" s="2"/>
      <c r="AB220" s="2"/>
    </row>
    <row r="221" spans="1:28" x14ac:dyDescent="0.2">
      <c r="A221" s="120" t="s">
        <v>229</v>
      </c>
      <c r="B221" s="6" t="s">
        <v>17</v>
      </c>
      <c r="C221" s="18">
        <v>0.55140186915887845</v>
      </c>
      <c r="D221" s="18">
        <v>0.359375</v>
      </c>
      <c r="E221" s="18">
        <v>0.5</v>
      </c>
      <c r="F221" s="18">
        <v>0.44029850746268656</v>
      </c>
      <c r="G221" s="18">
        <v>0.83720930232558144</v>
      </c>
      <c r="H221" s="18">
        <v>0.55339805825242716</v>
      </c>
      <c r="I221" s="7">
        <v>118</v>
      </c>
      <c r="J221" s="7">
        <v>214</v>
      </c>
      <c r="K221" s="7">
        <v>46</v>
      </c>
      <c r="L221" s="7">
        <v>128</v>
      </c>
      <c r="M221" s="7">
        <v>4</v>
      </c>
      <c r="N221" s="7">
        <v>8</v>
      </c>
      <c r="O221" s="7">
        <v>59</v>
      </c>
      <c r="P221" s="7">
        <v>134</v>
      </c>
      <c r="Y221" s="2"/>
      <c r="Z221" s="2"/>
      <c r="AA221" s="2"/>
      <c r="AB221" s="2"/>
    </row>
    <row r="222" spans="1:28" x14ac:dyDescent="0.2">
      <c r="A222" s="120" t="s">
        <v>229</v>
      </c>
      <c r="B222" s="6" t="s">
        <v>18</v>
      </c>
      <c r="C222" s="18">
        <v>0.671875</v>
      </c>
      <c r="D222" s="18">
        <v>0.39860139860139859</v>
      </c>
      <c r="E222" s="18">
        <v>0.7142857142857143</v>
      </c>
      <c r="F222" s="18">
        <v>0.42222222222222222</v>
      </c>
      <c r="G222" s="18">
        <v>0.77777777777777779</v>
      </c>
      <c r="H222" s="18">
        <v>0.67068273092369479</v>
      </c>
      <c r="I222" s="7">
        <v>344</v>
      </c>
      <c r="J222" s="7">
        <v>512</v>
      </c>
      <c r="K222" s="7">
        <v>57</v>
      </c>
      <c r="L222" s="7">
        <v>143</v>
      </c>
      <c r="M222" s="7">
        <v>10</v>
      </c>
      <c r="N222" s="7">
        <v>14</v>
      </c>
      <c r="O222" s="7">
        <v>38</v>
      </c>
      <c r="P222" s="7">
        <v>90</v>
      </c>
      <c r="Y222" s="2"/>
      <c r="Z222" s="2"/>
      <c r="AA222" s="2"/>
      <c r="AB222" s="2"/>
    </row>
    <row r="223" spans="1:28" x14ac:dyDescent="0.2">
      <c r="A223" s="120" t="s">
        <v>229</v>
      </c>
      <c r="B223" s="6" t="s">
        <v>19</v>
      </c>
      <c r="C223" s="18">
        <v>0.71362048894062868</v>
      </c>
      <c r="D223" s="18">
        <v>0.46476190476190476</v>
      </c>
      <c r="E223" s="18">
        <v>0.71590909090909094</v>
      </c>
      <c r="F223" s="18">
        <v>0.570264765784114</v>
      </c>
      <c r="G223" s="18">
        <v>0.82313495389773683</v>
      </c>
      <c r="H223" s="18">
        <v>0.71349693251533741</v>
      </c>
      <c r="I223" s="7">
        <v>1226</v>
      </c>
      <c r="J223" s="7">
        <v>1718</v>
      </c>
      <c r="K223" s="7">
        <v>244</v>
      </c>
      <c r="L223" s="7">
        <v>525</v>
      </c>
      <c r="M223" s="7">
        <v>63</v>
      </c>
      <c r="N223" s="7">
        <v>88</v>
      </c>
      <c r="O223" s="7">
        <v>280</v>
      </c>
      <c r="P223" s="7">
        <v>491</v>
      </c>
      <c r="Y223" s="2"/>
      <c r="Z223" s="2"/>
      <c r="AA223" s="2"/>
      <c r="AB223" s="2"/>
    </row>
    <row r="224" spans="1:28" x14ac:dyDescent="0.2">
      <c r="A224" s="120" t="s">
        <v>230</v>
      </c>
      <c r="B224" s="6" t="s">
        <v>20</v>
      </c>
      <c r="C224" s="18">
        <v>0.70588235294117652</v>
      </c>
      <c r="D224" s="18">
        <v>0.45652173913043476</v>
      </c>
      <c r="E224" s="18">
        <v>0.5</v>
      </c>
      <c r="F224" s="18">
        <v>0.55555555555555558</v>
      </c>
      <c r="G224" s="18">
        <v>0.81308411214953269</v>
      </c>
      <c r="H224" s="18">
        <v>0.70860927152317876</v>
      </c>
      <c r="I224" s="7">
        <v>108</v>
      </c>
      <c r="J224" s="7">
        <v>153</v>
      </c>
      <c r="K224" s="7">
        <v>21</v>
      </c>
      <c r="L224" s="7">
        <v>46</v>
      </c>
      <c r="M224" s="7">
        <v>1</v>
      </c>
      <c r="N224" s="7">
        <v>2</v>
      </c>
      <c r="O224" s="7">
        <v>20</v>
      </c>
      <c r="P224" s="7">
        <v>36</v>
      </c>
      <c r="Y224" s="2"/>
      <c r="Z224" s="2"/>
      <c r="AA224" s="2"/>
      <c r="AB224" s="2"/>
    </row>
    <row r="225" spans="1:28" x14ac:dyDescent="0.2">
      <c r="A225" s="120" t="s">
        <v>228</v>
      </c>
      <c r="B225" s="6" t="s">
        <v>21</v>
      </c>
      <c r="C225" s="18">
        <v>0.82880926529135002</v>
      </c>
      <c r="D225" s="18">
        <v>0.64379084967320266</v>
      </c>
      <c r="E225" s="18">
        <v>0.75167785234899331</v>
      </c>
      <c r="F225" s="18">
        <v>0.71476510067114096</v>
      </c>
      <c r="G225" s="18">
        <v>0.85185185185185186</v>
      </c>
      <c r="H225" s="18">
        <v>0.83813387423935093</v>
      </c>
      <c r="I225" s="7">
        <v>2290</v>
      </c>
      <c r="J225" s="7">
        <v>2763</v>
      </c>
      <c r="K225" s="7">
        <v>197</v>
      </c>
      <c r="L225" s="7">
        <v>306</v>
      </c>
      <c r="M225" s="7">
        <v>224</v>
      </c>
      <c r="N225" s="7">
        <v>298</v>
      </c>
      <c r="O225" s="7">
        <v>213</v>
      </c>
      <c r="P225" s="7">
        <v>298</v>
      </c>
      <c r="Y225" s="2"/>
      <c r="Z225" s="2"/>
      <c r="AA225" s="2"/>
      <c r="AB225" s="2"/>
    </row>
    <row r="226" spans="1:28" x14ac:dyDescent="0.2">
      <c r="A226" s="120" t="s">
        <v>16</v>
      </c>
      <c r="B226" s="6" t="s">
        <v>22</v>
      </c>
      <c r="C226" s="18">
        <v>0.61855670103092786</v>
      </c>
      <c r="D226" s="18">
        <v>0.63157894736842102</v>
      </c>
      <c r="E226" s="18">
        <v>1</v>
      </c>
      <c r="F226" s="18">
        <v>0.14285714285714285</v>
      </c>
      <c r="G226" s="18">
        <v>0.61538461538461542</v>
      </c>
      <c r="H226" s="18">
        <v>0.6063829787234043</v>
      </c>
      <c r="I226" s="7">
        <v>60</v>
      </c>
      <c r="J226" s="7">
        <v>97</v>
      </c>
      <c r="K226" s="7">
        <v>12</v>
      </c>
      <c r="L226" s="7">
        <v>19</v>
      </c>
      <c r="M226" s="7">
        <v>3</v>
      </c>
      <c r="N226" s="7">
        <v>3</v>
      </c>
      <c r="O226" s="7">
        <v>1</v>
      </c>
      <c r="P226" s="7">
        <v>7</v>
      </c>
      <c r="Y226" s="2"/>
      <c r="Z226" s="2"/>
      <c r="AA226" s="2"/>
      <c r="AB226" s="2"/>
    </row>
    <row r="227" spans="1:28" x14ac:dyDescent="0.2">
      <c r="A227" s="120" t="s">
        <v>230</v>
      </c>
      <c r="B227" s="6" t="s">
        <v>23</v>
      </c>
      <c r="C227" s="18">
        <v>0.56081081081081086</v>
      </c>
      <c r="D227" s="18">
        <v>0.34166666666666667</v>
      </c>
      <c r="E227" s="18">
        <v>0.5</v>
      </c>
      <c r="F227" s="18">
        <v>0.42335766423357662</v>
      </c>
      <c r="G227" s="18">
        <v>0.71022727272727271</v>
      </c>
      <c r="H227" s="18">
        <v>0.56338028169014087</v>
      </c>
      <c r="I227" s="7">
        <v>166</v>
      </c>
      <c r="J227" s="7">
        <v>296</v>
      </c>
      <c r="K227" s="7">
        <v>41</v>
      </c>
      <c r="L227" s="7">
        <v>120</v>
      </c>
      <c r="M227" s="7">
        <v>6</v>
      </c>
      <c r="N227" s="7">
        <v>12</v>
      </c>
      <c r="O227" s="7">
        <v>58</v>
      </c>
      <c r="P227" s="7">
        <v>137</v>
      </c>
      <c r="Y227" s="2"/>
      <c r="Z227" s="2"/>
      <c r="AA227" s="2"/>
      <c r="AB227" s="2"/>
    </row>
    <row r="228" spans="1:28" x14ac:dyDescent="0.2">
      <c r="A228" s="120"/>
      <c r="B228" s="6" t="s">
        <v>35</v>
      </c>
      <c r="C228" s="18">
        <v>0.83333333333333337</v>
      </c>
      <c r="D228" s="18">
        <v>0.5</v>
      </c>
      <c r="E228" s="18" t="e">
        <v>#DIV/0!</v>
      </c>
      <c r="F228" s="18" t="e">
        <v>#DIV/0!</v>
      </c>
      <c r="G228" s="18">
        <v>0.9</v>
      </c>
      <c r="H228" s="18">
        <v>0.83333333333333337</v>
      </c>
      <c r="I228" s="7">
        <v>10</v>
      </c>
      <c r="J228" s="7">
        <v>12</v>
      </c>
      <c r="K228" s="7">
        <v>1</v>
      </c>
      <c r="L228" s="7">
        <v>2</v>
      </c>
      <c r="M228" s="7">
        <v>0</v>
      </c>
      <c r="N228" s="7">
        <v>0</v>
      </c>
      <c r="O228" s="7">
        <v>0</v>
      </c>
      <c r="P228" s="7">
        <v>0</v>
      </c>
      <c r="Y228" s="2"/>
      <c r="Z228" s="2"/>
      <c r="AA228" s="2"/>
      <c r="AB228" s="2"/>
    </row>
    <row r="229" spans="1:28" x14ac:dyDescent="0.2">
      <c r="A229" s="120"/>
      <c r="B229" s="6"/>
      <c r="C229" s="18">
        <v>0.57499999999999996</v>
      </c>
      <c r="D229" s="18">
        <v>0.25</v>
      </c>
      <c r="E229" s="18">
        <v>0.5</v>
      </c>
      <c r="F229" s="18" t="e">
        <v>#DIV/0!</v>
      </c>
      <c r="G229" s="18">
        <v>0.9</v>
      </c>
      <c r="H229" s="18">
        <v>0.57894736842105265</v>
      </c>
      <c r="I229" s="7">
        <v>23</v>
      </c>
      <c r="J229" s="7">
        <v>40</v>
      </c>
      <c r="K229" s="7">
        <v>5</v>
      </c>
      <c r="L229" s="7">
        <v>20</v>
      </c>
      <c r="M229" s="7">
        <v>1</v>
      </c>
      <c r="N229" s="7">
        <v>2</v>
      </c>
      <c r="O229" s="7">
        <v>0</v>
      </c>
      <c r="P229" s="7">
        <v>0</v>
      </c>
      <c r="Y229" s="2"/>
      <c r="Z229" s="2"/>
      <c r="AA229" s="2"/>
      <c r="AB229" s="2"/>
    </row>
    <row r="230" spans="1:28" x14ac:dyDescent="0.2">
      <c r="A230" s="120"/>
      <c r="B230" s="8" t="s">
        <v>2</v>
      </c>
      <c r="C230" s="19">
        <v>0.75063795039297743</v>
      </c>
      <c r="D230" s="19">
        <v>0.47509671179883944</v>
      </c>
      <c r="E230" s="19">
        <v>0.63226141078838172</v>
      </c>
      <c r="F230" s="19">
        <v>0.5763763763763764</v>
      </c>
      <c r="G230" s="19">
        <v>0.82436278949411312</v>
      </c>
      <c r="H230" s="19">
        <v>0.76355711536284387</v>
      </c>
      <c r="I230" s="10">
        <v>14708</v>
      </c>
      <c r="J230" s="10">
        <v>19594</v>
      </c>
      <c r="K230" s="10">
        <v>1965</v>
      </c>
      <c r="L230" s="10">
        <v>4136</v>
      </c>
      <c r="M230" s="10">
        <v>1219</v>
      </c>
      <c r="N230" s="10">
        <v>1928</v>
      </c>
      <c r="O230" s="10">
        <v>2879</v>
      </c>
      <c r="P230" s="10">
        <v>4995</v>
      </c>
      <c r="Y230" s="2"/>
      <c r="Z230" s="2"/>
      <c r="AA230" s="2"/>
      <c r="AB230" s="2"/>
    </row>
    <row r="231" spans="1:28" x14ac:dyDescent="0.2">
      <c r="A231" s="120"/>
      <c r="B231" s="114" t="s">
        <v>228</v>
      </c>
      <c r="C231" s="115">
        <v>0.76711327649208283</v>
      </c>
      <c r="D231" s="115">
        <v>0.47787610619469029</v>
      </c>
      <c r="E231" s="115">
        <v>0.62333099086437105</v>
      </c>
      <c r="F231" s="115">
        <v>0.60207612456747406</v>
      </c>
      <c r="G231" s="115">
        <v>0.82433615407061567</v>
      </c>
      <c r="H231" s="115">
        <v>0.7972594666273759</v>
      </c>
      <c r="I231" s="116">
        <v>6298</v>
      </c>
      <c r="J231" s="116">
        <v>8210</v>
      </c>
      <c r="K231" s="116">
        <v>648</v>
      </c>
      <c r="L231" s="116">
        <v>1356</v>
      </c>
      <c r="M231" s="116">
        <v>887</v>
      </c>
      <c r="N231" s="116">
        <v>1423</v>
      </c>
      <c r="O231" s="116">
        <v>1566</v>
      </c>
      <c r="P231" s="116">
        <v>2601</v>
      </c>
      <c r="Y231" s="2"/>
      <c r="Z231" s="2"/>
      <c r="AA231" s="2"/>
      <c r="AB231" s="2"/>
    </row>
    <row r="232" spans="1:28" x14ac:dyDescent="0.2">
      <c r="A232" s="120"/>
      <c r="B232" s="114" t="s">
        <v>229</v>
      </c>
      <c r="C232" s="115">
        <v>0.69936305732484072</v>
      </c>
      <c r="D232" s="115">
        <v>0.45434462444771723</v>
      </c>
      <c r="E232" s="115">
        <v>0.68354430379746833</v>
      </c>
      <c r="F232" s="115">
        <v>0.53455453788509577</v>
      </c>
      <c r="G232" s="115">
        <v>0.82898324892871056</v>
      </c>
      <c r="H232" s="115">
        <v>0.70002654632333416</v>
      </c>
      <c r="I232" s="116">
        <v>2745</v>
      </c>
      <c r="J232" s="116">
        <v>3925</v>
      </c>
      <c r="K232" s="116">
        <v>617</v>
      </c>
      <c r="L232" s="116">
        <v>1358</v>
      </c>
      <c r="M232" s="116">
        <v>108</v>
      </c>
      <c r="N232" s="116">
        <v>158</v>
      </c>
      <c r="O232" s="116">
        <v>642</v>
      </c>
      <c r="P232" s="116">
        <v>1201</v>
      </c>
      <c r="Y232" s="2"/>
      <c r="Z232" s="2"/>
      <c r="AA232" s="2"/>
      <c r="AB232" s="2"/>
    </row>
    <row r="233" spans="1:28" x14ac:dyDescent="0.2">
      <c r="A233" s="120"/>
      <c r="B233" s="114" t="s">
        <v>230</v>
      </c>
      <c r="C233" s="115">
        <v>0.75042832667047399</v>
      </c>
      <c r="D233" s="115">
        <v>0.46319365798414497</v>
      </c>
      <c r="E233" s="115">
        <v>0.66831683168316836</v>
      </c>
      <c r="F233" s="115">
        <v>0.55507559395248385</v>
      </c>
      <c r="G233" s="115">
        <v>0.84726995036273389</v>
      </c>
      <c r="H233" s="115">
        <v>0.75545454545454549</v>
      </c>
      <c r="I233" s="116">
        <v>2628</v>
      </c>
      <c r="J233" s="116">
        <v>3502</v>
      </c>
      <c r="K233" s="116">
        <v>409</v>
      </c>
      <c r="L233" s="116">
        <v>883</v>
      </c>
      <c r="M233" s="116">
        <v>135</v>
      </c>
      <c r="N233" s="116">
        <v>202</v>
      </c>
      <c r="O233" s="116">
        <v>514</v>
      </c>
      <c r="P233" s="116">
        <v>926</v>
      </c>
      <c r="Y233" s="2"/>
      <c r="Z233" s="2"/>
      <c r="AA233" s="2"/>
      <c r="AB233" s="2"/>
    </row>
    <row r="234" spans="1:28" x14ac:dyDescent="0.2">
      <c r="A234" s="120"/>
      <c r="B234" s="114" t="s">
        <v>16</v>
      </c>
      <c r="C234" s="115">
        <v>0.76927016645326507</v>
      </c>
      <c r="D234" s="115">
        <v>0.55125725338491294</v>
      </c>
      <c r="E234" s="115">
        <v>0.61538461538461542</v>
      </c>
      <c r="F234" s="115">
        <v>0.58801498127340823</v>
      </c>
      <c r="G234" s="115">
        <v>0.80253837072018885</v>
      </c>
      <c r="H234" s="115">
        <v>0.77511961722488043</v>
      </c>
      <c r="I234" s="116">
        <v>3004</v>
      </c>
      <c r="J234" s="116">
        <v>3905</v>
      </c>
      <c r="K234" s="116">
        <v>285</v>
      </c>
      <c r="L234" s="116">
        <v>517</v>
      </c>
      <c r="M234" s="116">
        <v>88</v>
      </c>
      <c r="N234" s="116">
        <v>143</v>
      </c>
      <c r="O234" s="116">
        <v>157</v>
      </c>
      <c r="P234" s="116">
        <v>267</v>
      </c>
      <c r="Y234" s="2"/>
      <c r="Z234" s="2"/>
      <c r="AA234" s="2"/>
      <c r="AB234" s="2"/>
    </row>
    <row r="235" spans="1:28" x14ac:dyDescent="0.2">
      <c r="A235" s="120"/>
      <c r="Y235" s="2"/>
      <c r="Z235" s="2"/>
      <c r="AA235" s="2"/>
      <c r="AB235" s="2"/>
    </row>
    <row r="236" spans="1:28" x14ac:dyDescent="0.2">
      <c r="A236" s="120"/>
    </row>
    <row r="237" spans="1:28" ht="14.25" x14ac:dyDescent="0.2">
      <c r="A237" s="120"/>
      <c r="B237" s="5" t="s">
        <v>290</v>
      </c>
      <c r="O237" s="111" t="s">
        <v>203</v>
      </c>
      <c r="P237" s="2">
        <v>10</v>
      </c>
    </row>
    <row r="238" spans="1:28" x14ac:dyDescent="0.2">
      <c r="A238" s="120"/>
      <c r="B238" s="4"/>
    </row>
    <row r="239" spans="1:28" x14ac:dyDescent="0.2">
      <c r="A239" s="120"/>
      <c r="B239" s="3"/>
      <c r="C239" s="12" t="s">
        <v>27</v>
      </c>
      <c r="D239" s="12"/>
      <c r="E239" s="12"/>
      <c r="F239" s="12"/>
      <c r="G239" s="12"/>
      <c r="H239" s="12"/>
      <c r="I239" s="11" t="s">
        <v>24</v>
      </c>
      <c r="J239" s="11"/>
      <c r="K239" s="11" t="s">
        <v>0</v>
      </c>
      <c r="L239" s="11"/>
      <c r="M239" s="11" t="s">
        <v>28</v>
      </c>
      <c r="N239" s="11"/>
      <c r="O239" s="11" t="s">
        <v>26</v>
      </c>
      <c r="P239" s="11"/>
    </row>
    <row r="240" spans="1:28" x14ac:dyDescent="0.2">
      <c r="A240" s="120"/>
      <c r="B240" s="8" t="s">
        <v>42</v>
      </c>
      <c r="C240" s="10" t="s">
        <v>24</v>
      </c>
      <c r="D240" s="10" t="s">
        <v>0</v>
      </c>
      <c r="E240" s="10" t="s">
        <v>28</v>
      </c>
      <c r="F240" s="10" t="s">
        <v>26</v>
      </c>
      <c r="G240" s="10" t="s">
        <v>200</v>
      </c>
      <c r="H240" s="10" t="s">
        <v>226</v>
      </c>
      <c r="I240" s="16" t="s">
        <v>110</v>
      </c>
      <c r="J240" s="16" t="s">
        <v>111</v>
      </c>
      <c r="K240" s="16" t="s">
        <v>110</v>
      </c>
      <c r="L240" s="16" t="s">
        <v>111</v>
      </c>
      <c r="M240" s="16" t="s">
        <v>110</v>
      </c>
      <c r="N240" s="16" t="s">
        <v>111</v>
      </c>
      <c r="O240" s="16" t="s">
        <v>110</v>
      </c>
      <c r="P240" s="16" t="s">
        <v>111</v>
      </c>
    </row>
    <row r="241" spans="1:16" x14ac:dyDescent="0.2">
      <c r="A241" s="120" t="s">
        <v>228</v>
      </c>
      <c r="B241" s="6" t="s">
        <v>4</v>
      </c>
      <c r="C241" s="13">
        <v>0.4674990818949688</v>
      </c>
      <c r="D241" s="13">
        <v>0.44262295081967212</v>
      </c>
      <c r="E241" s="13">
        <v>0.40194174757281553</v>
      </c>
      <c r="F241" s="13">
        <v>0.44230769230769229</v>
      </c>
      <c r="G241" s="13">
        <v>0.4706368899917287</v>
      </c>
      <c r="H241" s="13">
        <v>0.48278985507246375</v>
      </c>
      <c r="I241" s="7">
        <v>1273</v>
      </c>
      <c r="J241" s="7">
        <v>2723</v>
      </c>
      <c r="K241" s="7">
        <v>135</v>
      </c>
      <c r="L241" s="7">
        <v>305</v>
      </c>
      <c r="M241" s="7">
        <v>207</v>
      </c>
      <c r="N241" s="7">
        <v>515</v>
      </c>
      <c r="O241" s="7">
        <v>322</v>
      </c>
      <c r="P241" s="7">
        <v>728</v>
      </c>
    </row>
    <row r="242" spans="1:16" x14ac:dyDescent="0.2">
      <c r="A242" s="120" t="s">
        <v>229</v>
      </c>
      <c r="B242" s="6" t="s">
        <v>5</v>
      </c>
      <c r="C242" s="18">
        <v>0.48431105047748979</v>
      </c>
      <c r="D242" s="18">
        <v>0.38947368421052631</v>
      </c>
      <c r="E242" s="18">
        <v>0.43902439024390244</v>
      </c>
      <c r="F242" s="18">
        <v>0.37028824833702884</v>
      </c>
      <c r="G242" s="18">
        <v>0.5446428571428571</v>
      </c>
      <c r="H242" s="18">
        <v>0.48561403508771928</v>
      </c>
      <c r="I242" s="7">
        <v>710</v>
      </c>
      <c r="J242" s="7">
        <v>1466</v>
      </c>
      <c r="K242" s="7">
        <v>222</v>
      </c>
      <c r="L242" s="7">
        <v>570</v>
      </c>
      <c r="M242" s="7">
        <v>18</v>
      </c>
      <c r="N242" s="7">
        <v>41</v>
      </c>
      <c r="O242" s="7">
        <v>167</v>
      </c>
      <c r="P242" s="7">
        <v>451</v>
      </c>
    </row>
    <row r="243" spans="1:16" x14ac:dyDescent="0.2">
      <c r="A243" s="120" t="s">
        <v>16</v>
      </c>
      <c r="B243" s="6" t="s">
        <v>6</v>
      </c>
      <c r="C243" s="18">
        <v>0.54153522607781279</v>
      </c>
      <c r="D243" s="18">
        <v>0.46335697399527187</v>
      </c>
      <c r="E243" s="18">
        <v>0.47651006711409394</v>
      </c>
      <c r="F243" s="18">
        <v>0.46113989637305697</v>
      </c>
      <c r="G243" s="18">
        <v>0.55514403292181069</v>
      </c>
      <c r="H243" s="18">
        <v>0.54511834319526631</v>
      </c>
      <c r="I243" s="7">
        <v>1545</v>
      </c>
      <c r="J243" s="7">
        <v>2853</v>
      </c>
      <c r="K243" s="7">
        <v>196</v>
      </c>
      <c r="L243" s="7">
        <v>423</v>
      </c>
      <c r="M243" s="7">
        <v>71</v>
      </c>
      <c r="N243" s="7">
        <v>149</v>
      </c>
      <c r="O243" s="7">
        <v>89</v>
      </c>
      <c r="P243" s="7">
        <v>193</v>
      </c>
    </row>
    <row r="244" spans="1:16" x14ac:dyDescent="0.2">
      <c r="A244" s="120" t="s">
        <v>230</v>
      </c>
      <c r="B244" s="6" t="s">
        <v>7</v>
      </c>
      <c r="C244" s="18">
        <v>0.33236826867400115</v>
      </c>
      <c r="D244" s="18">
        <v>0.25739644970414199</v>
      </c>
      <c r="E244" s="18">
        <v>0.22330097087378642</v>
      </c>
      <c r="F244" s="18">
        <v>0.18772563176895307</v>
      </c>
      <c r="G244" s="18">
        <v>0.35061195104391651</v>
      </c>
      <c r="H244" s="18">
        <v>0.34714003944773175</v>
      </c>
      <c r="I244" s="7">
        <v>574</v>
      </c>
      <c r="J244" s="7">
        <v>1727</v>
      </c>
      <c r="K244" s="7">
        <v>87</v>
      </c>
      <c r="L244" s="7">
        <v>338</v>
      </c>
      <c r="M244" s="7">
        <v>46</v>
      </c>
      <c r="N244" s="7">
        <v>206</v>
      </c>
      <c r="O244" s="7">
        <v>52</v>
      </c>
      <c r="P244" s="7">
        <v>277</v>
      </c>
    </row>
    <row r="245" spans="1:16" x14ac:dyDescent="0.2">
      <c r="A245" s="120" t="s">
        <v>228</v>
      </c>
      <c r="B245" s="6" t="s">
        <v>8</v>
      </c>
      <c r="C245" s="18">
        <v>0.40340488527017027</v>
      </c>
      <c r="D245" s="18">
        <v>0.31919642857142855</v>
      </c>
      <c r="E245" s="18">
        <v>0.34956794972505889</v>
      </c>
      <c r="F245" s="18">
        <v>0.34984241332733002</v>
      </c>
      <c r="G245" s="18">
        <v>0.427304402914159</v>
      </c>
      <c r="H245" s="18">
        <v>0.42805755395683454</v>
      </c>
      <c r="I245" s="7">
        <v>1635</v>
      </c>
      <c r="J245" s="7">
        <v>4053</v>
      </c>
      <c r="K245" s="7">
        <v>286</v>
      </c>
      <c r="L245" s="7">
        <v>896</v>
      </c>
      <c r="M245" s="7">
        <v>445</v>
      </c>
      <c r="N245" s="7">
        <v>1273</v>
      </c>
      <c r="O245" s="7">
        <v>777</v>
      </c>
      <c r="P245" s="7">
        <v>2221</v>
      </c>
    </row>
    <row r="246" spans="1:16" x14ac:dyDescent="0.2">
      <c r="A246" s="120" t="s">
        <v>230</v>
      </c>
      <c r="B246" s="6" t="s">
        <v>9</v>
      </c>
      <c r="C246" s="18">
        <v>0.68128161888701522</v>
      </c>
      <c r="D246" s="18">
        <v>0.60046728971962615</v>
      </c>
      <c r="E246" s="18">
        <v>0.5161290322580645</v>
      </c>
      <c r="F246" s="18">
        <v>0.63985374771480807</v>
      </c>
      <c r="G246" s="18">
        <v>0.72691292875989444</v>
      </c>
      <c r="H246" s="18">
        <v>0.69039145907473309</v>
      </c>
      <c r="I246" s="7">
        <v>808</v>
      </c>
      <c r="J246" s="7">
        <v>1186</v>
      </c>
      <c r="K246" s="7">
        <v>257</v>
      </c>
      <c r="L246" s="7">
        <v>428</v>
      </c>
      <c r="M246" s="7">
        <v>32</v>
      </c>
      <c r="N246" s="7">
        <v>62</v>
      </c>
      <c r="O246" s="7">
        <v>350</v>
      </c>
      <c r="P246" s="7">
        <v>547</v>
      </c>
    </row>
    <row r="247" spans="1:16" x14ac:dyDescent="0.2">
      <c r="A247" s="120" t="s">
        <v>230</v>
      </c>
      <c r="B247" s="6" t="s">
        <v>109</v>
      </c>
      <c r="C247" s="18">
        <v>0.52277432712215322</v>
      </c>
      <c r="D247" s="18">
        <v>0.48872180451127817</v>
      </c>
      <c r="E247" s="18">
        <v>0.2857142857142857</v>
      </c>
      <c r="F247" s="18">
        <v>0.48223350253807107</v>
      </c>
      <c r="G247" s="18">
        <v>0.5357142857142857</v>
      </c>
      <c r="H247" s="18">
        <v>0.54742857142857138</v>
      </c>
      <c r="I247" s="7">
        <v>505</v>
      </c>
      <c r="J247" s="7">
        <v>966</v>
      </c>
      <c r="K247" s="7">
        <v>130</v>
      </c>
      <c r="L247" s="7">
        <v>266</v>
      </c>
      <c r="M247" s="7">
        <v>26</v>
      </c>
      <c r="N247" s="7">
        <v>91</v>
      </c>
      <c r="O247" s="7">
        <v>95</v>
      </c>
      <c r="P247" s="7">
        <v>197</v>
      </c>
    </row>
    <row r="248" spans="1:16" x14ac:dyDescent="0.2">
      <c r="A248" s="120" t="s">
        <v>229</v>
      </c>
      <c r="B248" s="6" t="s">
        <v>11</v>
      </c>
      <c r="C248" s="18">
        <v>0.39699863574351979</v>
      </c>
      <c r="D248" s="18">
        <v>0.33422459893048129</v>
      </c>
      <c r="E248" s="18">
        <v>0.22727272727272727</v>
      </c>
      <c r="F248" s="18">
        <v>0.35400516795865633</v>
      </c>
      <c r="G248" s="18">
        <v>0.46239554317548748</v>
      </c>
      <c r="H248" s="18">
        <v>0.40225035161744022</v>
      </c>
      <c r="I248" s="7">
        <v>291</v>
      </c>
      <c r="J248" s="7">
        <v>733</v>
      </c>
      <c r="K248" s="7">
        <v>125</v>
      </c>
      <c r="L248" s="7">
        <v>374</v>
      </c>
      <c r="M248" s="7">
        <v>5</v>
      </c>
      <c r="N248" s="7">
        <v>22</v>
      </c>
      <c r="O248" s="7">
        <v>137</v>
      </c>
      <c r="P248" s="7">
        <v>387</v>
      </c>
    </row>
    <row r="249" spans="1:16" x14ac:dyDescent="0.2">
      <c r="A249" s="120" t="s">
        <v>230</v>
      </c>
      <c r="B249" s="6" t="s">
        <v>30</v>
      </c>
      <c r="C249" s="18">
        <v>0.39675383228133454</v>
      </c>
      <c r="D249" s="18">
        <v>0.33233532934131738</v>
      </c>
      <c r="E249" s="18">
        <v>0.30188679245283018</v>
      </c>
      <c r="F249" s="18">
        <v>0.34837092731829572</v>
      </c>
      <c r="G249" s="18">
        <v>0.42451612903225805</v>
      </c>
      <c r="H249" s="18">
        <v>0.40151515151515149</v>
      </c>
      <c r="I249" s="7">
        <v>440</v>
      </c>
      <c r="J249" s="7">
        <v>1109</v>
      </c>
      <c r="K249" s="7">
        <v>111</v>
      </c>
      <c r="L249" s="7">
        <v>334</v>
      </c>
      <c r="M249" s="7">
        <v>16</v>
      </c>
      <c r="N249" s="7">
        <v>53</v>
      </c>
      <c r="O249" s="7">
        <v>139</v>
      </c>
      <c r="P249" s="7">
        <v>399</v>
      </c>
    </row>
    <row r="250" spans="1:16" x14ac:dyDescent="0.2">
      <c r="A250" s="120" t="s">
        <v>16</v>
      </c>
      <c r="B250" s="6" t="s">
        <v>13</v>
      </c>
      <c r="C250" s="18">
        <v>0.56936067551266589</v>
      </c>
      <c r="D250" s="18">
        <v>0.47517730496453903</v>
      </c>
      <c r="E250" s="18">
        <v>0.4</v>
      </c>
      <c r="F250" s="18">
        <v>0.55555555555555558</v>
      </c>
      <c r="G250" s="18">
        <v>0.58866279069767447</v>
      </c>
      <c r="H250" s="18">
        <v>0.57571964956195243</v>
      </c>
      <c r="I250" s="7">
        <v>472</v>
      </c>
      <c r="J250" s="7">
        <v>829</v>
      </c>
      <c r="K250" s="7">
        <v>67</v>
      </c>
      <c r="L250" s="7">
        <v>141</v>
      </c>
      <c r="M250" s="7">
        <v>12</v>
      </c>
      <c r="N250" s="7">
        <v>30</v>
      </c>
      <c r="O250" s="7">
        <v>30</v>
      </c>
      <c r="P250" s="7">
        <v>54</v>
      </c>
    </row>
    <row r="251" spans="1:16" x14ac:dyDescent="0.2">
      <c r="A251" s="120" t="s">
        <v>228</v>
      </c>
      <c r="B251" s="6" t="s">
        <v>14</v>
      </c>
      <c r="C251" s="18">
        <v>0.52283317800559181</v>
      </c>
      <c r="D251" s="18">
        <v>0.43603603603603602</v>
      </c>
      <c r="E251" s="18">
        <v>0.36842105263157893</v>
      </c>
      <c r="F251" s="18">
        <v>0.43057996485061512</v>
      </c>
      <c r="G251" s="18">
        <v>0.61583011583011582</v>
      </c>
      <c r="H251" s="18">
        <v>0.52561669829222013</v>
      </c>
      <c r="I251" s="7">
        <v>561</v>
      </c>
      <c r="J251" s="7">
        <v>1073</v>
      </c>
      <c r="K251" s="7">
        <v>242</v>
      </c>
      <c r="L251" s="7">
        <v>555</v>
      </c>
      <c r="M251" s="7">
        <v>7</v>
      </c>
      <c r="N251" s="7">
        <v>19</v>
      </c>
      <c r="O251" s="7">
        <v>245</v>
      </c>
      <c r="P251" s="7">
        <v>569</v>
      </c>
    </row>
    <row r="252" spans="1:16" x14ac:dyDescent="0.2">
      <c r="A252" s="120" t="s">
        <v>16</v>
      </c>
      <c r="B252" s="6" t="s">
        <v>15</v>
      </c>
      <c r="C252" s="18">
        <v>0.68125000000000002</v>
      </c>
      <c r="D252" s="18">
        <v>0.62222222222222223</v>
      </c>
      <c r="E252" s="18">
        <v>0.75</v>
      </c>
      <c r="F252" s="18">
        <v>0.6875</v>
      </c>
      <c r="G252" s="18">
        <v>0.69090909090909092</v>
      </c>
      <c r="H252" s="18">
        <v>0.6785714285714286</v>
      </c>
      <c r="I252" s="7">
        <v>218</v>
      </c>
      <c r="J252" s="7">
        <v>320</v>
      </c>
      <c r="K252" s="7">
        <v>28</v>
      </c>
      <c r="L252" s="7">
        <v>45</v>
      </c>
      <c r="M252" s="7">
        <v>9</v>
      </c>
      <c r="N252" s="7">
        <v>12</v>
      </c>
      <c r="O252" s="7">
        <v>11</v>
      </c>
      <c r="P252" s="7">
        <v>16</v>
      </c>
    </row>
    <row r="253" spans="1:16" x14ac:dyDescent="0.2">
      <c r="A253" s="120" t="s">
        <v>16</v>
      </c>
      <c r="B253" s="6" t="s">
        <v>16</v>
      </c>
      <c r="C253" s="18">
        <v>0.54143019296254258</v>
      </c>
      <c r="D253" s="18">
        <v>0.47</v>
      </c>
      <c r="E253" s="18">
        <v>0.37142857142857144</v>
      </c>
      <c r="F253" s="18">
        <v>0.40526315789473683</v>
      </c>
      <c r="G253" s="18">
        <v>0.55608755129958964</v>
      </c>
      <c r="H253" s="18">
        <v>0.54846335697399529</v>
      </c>
      <c r="I253" s="7">
        <v>954</v>
      </c>
      <c r="J253" s="7">
        <v>1762</v>
      </c>
      <c r="K253" s="7">
        <v>141</v>
      </c>
      <c r="L253" s="7">
        <v>300</v>
      </c>
      <c r="M253" s="7">
        <v>26</v>
      </c>
      <c r="N253" s="7">
        <v>70</v>
      </c>
      <c r="O253" s="7">
        <v>77</v>
      </c>
      <c r="P253" s="7">
        <v>190</v>
      </c>
    </row>
    <row r="254" spans="1:16" x14ac:dyDescent="0.2">
      <c r="A254" s="120" t="s">
        <v>229</v>
      </c>
      <c r="B254" s="6" t="s">
        <v>17</v>
      </c>
      <c r="C254" s="18">
        <v>0.64305949008498586</v>
      </c>
      <c r="D254" s="18">
        <v>0.5670995670995671</v>
      </c>
      <c r="E254" s="18">
        <v>0.7142857142857143</v>
      </c>
      <c r="F254" s="18">
        <v>0.62337662337662336</v>
      </c>
      <c r="G254" s="18">
        <v>0.78688524590163933</v>
      </c>
      <c r="H254" s="18">
        <v>0.64161849710982655</v>
      </c>
      <c r="I254" s="7">
        <v>227</v>
      </c>
      <c r="J254" s="7">
        <v>353</v>
      </c>
      <c r="K254" s="7">
        <v>131</v>
      </c>
      <c r="L254" s="7">
        <v>231</v>
      </c>
      <c r="M254" s="7">
        <v>5</v>
      </c>
      <c r="N254" s="7">
        <v>7</v>
      </c>
      <c r="O254" s="7">
        <v>144</v>
      </c>
      <c r="P254" s="7">
        <v>231</v>
      </c>
    </row>
    <row r="255" spans="1:16" x14ac:dyDescent="0.2">
      <c r="A255" s="120" t="s">
        <v>229</v>
      </c>
      <c r="B255" s="6" t="s">
        <v>18</v>
      </c>
      <c r="C255" s="18">
        <v>0.43825665859564167</v>
      </c>
      <c r="D255" s="18">
        <v>0.44736842105263158</v>
      </c>
      <c r="E255" s="18">
        <v>0.30769230769230771</v>
      </c>
      <c r="F255" s="18">
        <v>0.41447368421052633</v>
      </c>
      <c r="G255" s="18">
        <v>0.43392857142857144</v>
      </c>
      <c r="H255" s="18">
        <v>0.44034440344403442</v>
      </c>
      <c r="I255" s="7">
        <v>362</v>
      </c>
      <c r="J255" s="7">
        <v>826</v>
      </c>
      <c r="K255" s="7">
        <v>119</v>
      </c>
      <c r="L255" s="7">
        <v>266</v>
      </c>
      <c r="M255" s="7">
        <v>4</v>
      </c>
      <c r="N255" s="7">
        <v>13</v>
      </c>
      <c r="O255" s="7">
        <v>63</v>
      </c>
      <c r="P255" s="7">
        <v>152</v>
      </c>
    </row>
    <row r="256" spans="1:16" x14ac:dyDescent="0.2">
      <c r="A256" s="120" t="s">
        <v>229</v>
      </c>
      <c r="B256" s="6" t="s">
        <v>19</v>
      </c>
      <c r="C256" s="18">
        <v>0.42807692307692308</v>
      </c>
      <c r="D256" s="18">
        <v>0.33661202185792349</v>
      </c>
      <c r="E256" s="18">
        <v>0.51666666666666672</v>
      </c>
      <c r="F256" s="18">
        <v>0.33827493261455527</v>
      </c>
      <c r="G256" s="18">
        <v>0.47774480712166173</v>
      </c>
      <c r="H256" s="18">
        <v>0.42379032258064514</v>
      </c>
      <c r="I256" s="7">
        <v>1113</v>
      </c>
      <c r="J256" s="7">
        <v>2600</v>
      </c>
      <c r="K256" s="7">
        <v>308</v>
      </c>
      <c r="L256" s="7">
        <v>915</v>
      </c>
      <c r="M256" s="7">
        <v>62</v>
      </c>
      <c r="N256" s="7">
        <v>120</v>
      </c>
      <c r="O256" s="7">
        <v>251</v>
      </c>
      <c r="P256" s="7">
        <v>742</v>
      </c>
    </row>
    <row r="257" spans="1:16" x14ac:dyDescent="0.2">
      <c r="A257" s="120" t="s">
        <v>230</v>
      </c>
      <c r="B257" s="6" t="s">
        <v>20</v>
      </c>
      <c r="C257" s="18">
        <v>0.40727272727272729</v>
      </c>
      <c r="D257" s="18">
        <v>0.37</v>
      </c>
      <c r="E257" s="18">
        <v>0.25</v>
      </c>
      <c r="F257" s="18">
        <v>0.41176470588235292</v>
      </c>
      <c r="G257" s="18">
        <v>0.42857142857142855</v>
      </c>
      <c r="H257" s="18">
        <v>0.40959409594095941</v>
      </c>
      <c r="I257" s="7">
        <v>112</v>
      </c>
      <c r="J257" s="7">
        <v>275</v>
      </c>
      <c r="K257" s="7">
        <v>37</v>
      </c>
      <c r="L257" s="7">
        <v>100</v>
      </c>
      <c r="M257" s="7">
        <v>1</v>
      </c>
      <c r="N257" s="7">
        <v>4</v>
      </c>
      <c r="O257" s="7">
        <v>21</v>
      </c>
      <c r="P257" s="7">
        <v>51</v>
      </c>
    </row>
    <row r="258" spans="1:16" x14ac:dyDescent="0.2">
      <c r="A258" s="120" t="s">
        <v>228</v>
      </c>
      <c r="B258" s="6" t="s">
        <v>21</v>
      </c>
      <c r="C258" s="18">
        <v>0.38394235717961916</v>
      </c>
      <c r="D258" s="18">
        <v>0.3252336448598131</v>
      </c>
      <c r="E258" s="18">
        <v>0.26255707762557079</v>
      </c>
      <c r="F258" s="18">
        <v>0.2669683257918552</v>
      </c>
      <c r="G258" s="18">
        <v>0.39331542823037902</v>
      </c>
      <c r="H258" s="18">
        <v>0.39936194895591648</v>
      </c>
      <c r="I258" s="7">
        <v>1492</v>
      </c>
      <c r="J258" s="7">
        <v>3886</v>
      </c>
      <c r="K258" s="7">
        <v>174</v>
      </c>
      <c r="L258" s="7">
        <v>535</v>
      </c>
      <c r="M258" s="7">
        <v>115</v>
      </c>
      <c r="N258" s="7">
        <v>438</v>
      </c>
      <c r="O258" s="7">
        <v>118</v>
      </c>
      <c r="P258" s="7">
        <v>442</v>
      </c>
    </row>
    <row r="259" spans="1:16" x14ac:dyDescent="0.2">
      <c r="A259" s="120" t="s">
        <v>16</v>
      </c>
      <c r="B259" s="6" t="s">
        <v>22</v>
      </c>
      <c r="C259" s="18">
        <v>0.66442953020134232</v>
      </c>
      <c r="D259" s="18">
        <v>0.6</v>
      </c>
      <c r="E259" s="18">
        <v>1</v>
      </c>
      <c r="F259" s="18">
        <v>0.69230769230769229</v>
      </c>
      <c r="G259" s="18">
        <v>0.68067226890756305</v>
      </c>
      <c r="H259" s="18">
        <v>0.65277777777777779</v>
      </c>
      <c r="I259" s="7">
        <v>99</v>
      </c>
      <c r="J259" s="7">
        <v>149</v>
      </c>
      <c r="K259" s="7">
        <v>18</v>
      </c>
      <c r="L259" s="7">
        <v>30</v>
      </c>
      <c r="M259" s="7">
        <v>5</v>
      </c>
      <c r="N259" s="7">
        <v>5</v>
      </c>
      <c r="O259" s="7">
        <v>9</v>
      </c>
      <c r="P259" s="7">
        <v>13</v>
      </c>
    </row>
    <row r="260" spans="1:16" x14ac:dyDescent="0.2">
      <c r="A260" s="120" t="s">
        <v>230</v>
      </c>
      <c r="B260" s="6" t="s">
        <v>23</v>
      </c>
      <c r="C260" s="18">
        <v>0.45045045045045046</v>
      </c>
      <c r="D260" s="18">
        <v>0.36633663366336633</v>
      </c>
      <c r="E260" s="18">
        <v>0.41176470588235292</v>
      </c>
      <c r="F260" s="18">
        <v>0.46288209606986902</v>
      </c>
      <c r="G260" s="18">
        <v>0.52066115702479343</v>
      </c>
      <c r="H260" s="18">
        <v>0.45199063231850117</v>
      </c>
      <c r="I260" s="7">
        <v>200</v>
      </c>
      <c r="J260" s="7">
        <v>444</v>
      </c>
      <c r="K260" s="7">
        <v>74</v>
      </c>
      <c r="L260" s="7">
        <v>202</v>
      </c>
      <c r="M260" s="7">
        <v>7</v>
      </c>
      <c r="N260" s="7">
        <v>17</v>
      </c>
      <c r="O260" s="7">
        <v>106</v>
      </c>
      <c r="P260" s="7">
        <v>229</v>
      </c>
    </row>
    <row r="261" spans="1:16" x14ac:dyDescent="0.2">
      <c r="A261" s="120"/>
      <c r="B261" s="6" t="s">
        <v>35</v>
      </c>
      <c r="C261" s="18">
        <v>0.41176470588235292</v>
      </c>
      <c r="D261" s="18">
        <v>0.4</v>
      </c>
      <c r="E261" s="18">
        <v>0.16666666666666666</v>
      </c>
      <c r="F261" s="18" t="e">
        <v>#DIV/0!</v>
      </c>
      <c r="G261" s="18">
        <v>0.41379310344827586</v>
      </c>
      <c r="H261" s="18">
        <v>0.4642857142857143</v>
      </c>
      <c r="I261" s="7">
        <v>14</v>
      </c>
      <c r="J261" s="7">
        <v>34</v>
      </c>
      <c r="K261" s="7">
        <v>2</v>
      </c>
      <c r="L261" s="7">
        <v>5</v>
      </c>
      <c r="M261" s="7">
        <v>1</v>
      </c>
      <c r="N261" s="7">
        <v>6</v>
      </c>
      <c r="O261" s="7">
        <v>0</v>
      </c>
      <c r="P261" s="7">
        <v>0</v>
      </c>
    </row>
    <row r="262" spans="1:16" x14ac:dyDescent="0.2">
      <c r="A262" s="120"/>
      <c r="B262" s="6"/>
      <c r="C262" s="18">
        <v>9.4117647058823528E-2</v>
      </c>
      <c r="D262" s="18">
        <v>0.14583333333333334</v>
      </c>
      <c r="E262" s="18">
        <v>1.0526315789473684E-2</v>
      </c>
      <c r="F262" s="18" t="e">
        <v>#DIV/0!</v>
      </c>
      <c r="G262" s="18">
        <v>7.3770491803278687E-2</v>
      </c>
      <c r="H262" s="18">
        <v>0.2</v>
      </c>
      <c r="I262" s="7">
        <v>16</v>
      </c>
      <c r="J262" s="7">
        <v>170</v>
      </c>
      <c r="K262" s="7">
        <v>7</v>
      </c>
      <c r="L262" s="7">
        <v>48</v>
      </c>
      <c r="M262" s="7">
        <v>1</v>
      </c>
      <c r="N262" s="7">
        <v>95</v>
      </c>
      <c r="O262" s="7">
        <v>0</v>
      </c>
      <c r="P262" s="7">
        <v>0</v>
      </c>
    </row>
    <row r="263" spans="1:16" x14ac:dyDescent="0.2">
      <c r="A263" s="120"/>
      <c r="B263" s="8" t="s">
        <v>2</v>
      </c>
      <c r="C263" s="19">
        <v>0.46115042150523072</v>
      </c>
      <c r="D263" s="19">
        <v>0.3964691391816067</v>
      </c>
      <c r="E263" s="19">
        <v>0.34513546798029554</v>
      </c>
      <c r="F263" s="19">
        <v>0.39596983557918158</v>
      </c>
      <c r="G263" s="19">
        <v>0.48241115609536661</v>
      </c>
      <c r="H263" s="19">
        <v>0.47548404275552514</v>
      </c>
      <c r="I263" s="10">
        <v>13621</v>
      </c>
      <c r="J263" s="10">
        <v>29537</v>
      </c>
      <c r="K263" s="10">
        <v>2897</v>
      </c>
      <c r="L263" s="10">
        <v>7307</v>
      </c>
      <c r="M263" s="10">
        <v>1121</v>
      </c>
      <c r="N263" s="10">
        <v>3248</v>
      </c>
      <c r="O263" s="10">
        <v>3203</v>
      </c>
      <c r="P263" s="10">
        <v>8089</v>
      </c>
    </row>
    <row r="264" spans="1:16" x14ac:dyDescent="0.2">
      <c r="A264" s="120"/>
      <c r="B264" s="114" t="s">
        <v>228</v>
      </c>
      <c r="C264" s="115">
        <v>0.42275244993608863</v>
      </c>
      <c r="D264" s="115">
        <v>0.36534264513312964</v>
      </c>
      <c r="E264" s="115">
        <v>0.34476614699331848</v>
      </c>
      <c r="F264" s="115">
        <v>0.36919191919191918</v>
      </c>
      <c r="G264" s="115">
        <v>0.43667937314697164</v>
      </c>
      <c r="H264" s="115">
        <v>0.44120126448893571</v>
      </c>
      <c r="I264" s="116">
        <v>4961</v>
      </c>
      <c r="J264" s="116">
        <v>11735</v>
      </c>
      <c r="K264" s="116">
        <v>837</v>
      </c>
      <c r="L264" s="116">
        <v>2291</v>
      </c>
      <c r="M264" s="116">
        <v>774</v>
      </c>
      <c r="N264" s="116">
        <v>2245</v>
      </c>
      <c r="O264" s="116">
        <v>1462</v>
      </c>
      <c r="P264" s="116">
        <v>3960</v>
      </c>
    </row>
    <row r="265" spans="1:16" x14ac:dyDescent="0.2">
      <c r="A265" s="120"/>
      <c r="B265" s="114" t="s">
        <v>229</v>
      </c>
      <c r="C265" s="115">
        <v>0.45215791234526598</v>
      </c>
      <c r="D265" s="115">
        <v>0.38412563667232597</v>
      </c>
      <c r="E265" s="115">
        <v>0.46305418719211822</v>
      </c>
      <c r="F265" s="115">
        <v>0.38818135506877227</v>
      </c>
      <c r="G265" s="115">
        <v>0.49641082274986198</v>
      </c>
      <c r="H265" s="115">
        <v>0.45177489177489177</v>
      </c>
      <c r="I265" s="116">
        <v>2703</v>
      </c>
      <c r="J265" s="116">
        <v>5978</v>
      </c>
      <c r="K265" s="116">
        <v>905</v>
      </c>
      <c r="L265" s="116">
        <v>2356</v>
      </c>
      <c r="M265" s="116">
        <v>94</v>
      </c>
      <c r="N265" s="116">
        <v>203</v>
      </c>
      <c r="O265" s="116">
        <v>762</v>
      </c>
      <c r="P265" s="116">
        <v>1963</v>
      </c>
    </row>
    <row r="266" spans="1:16" x14ac:dyDescent="0.2">
      <c r="A266" s="120"/>
      <c r="B266" s="114" t="s">
        <v>230</v>
      </c>
      <c r="C266" s="115">
        <v>0.4624145785876993</v>
      </c>
      <c r="D266" s="115">
        <v>0.41726618705035973</v>
      </c>
      <c r="E266" s="115">
        <v>0.29561200923787528</v>
      </c>
      <c r="F266" s="115">
        <v>0.44882352941176473</v>
      </c>
      <c r="G266" s="115">
        <v>0.48105966823471158</v>
      </c>
      <c r="H266" s="115">
        <v>0.47610921501706482</v>
      </c>
      <c r="I266" s="116">
        <v>2639</v>
      </c>
      <c r="J266" s="116">
        <v>5707</v>
      </c>
      <c r="K266" s="116">
        <v>696</v>
      </c>
      <c r="L266" s="116">
        <v>1668</v>
      </c>
      <c r="M266" s="116">
        <v>128</v>
      </c>
      <c r="N266" s="116">
        <v>433</v>
      </c>
      <c r="O266" s="116">
        <v>763</v>
      </c>
      <c r="P266" s="116">
        <v>1700</v>
      </c>
    </row>
    <row r="267" spans="1:16" x14ac:dyDescent="0.2">
      <c r="A267" s="120"/>
      <c r="B267" s="114" t="s">
        <v>16</v>
      </c>
      <c r="C267" s="115">
        <v>0.55606291222729576</v>
      </c>
      <c r="D267" s="115">
        <v>0.47923322683706071</v>
      </c>
      <c r="E267" s="115">
        <v>0.46240601503759399</v>
      </c>
      <c r="F267" s="115">
        <v>0.46351931330472101</v>
      </c>
      <c r="G267" s="115">
        <v>0.57056694813027742</v>
      </c>
      <c r="H267" s="115">
        <v>0.56047458827696117</v>
      </c>
      <c r="I267" s="116">
        <v>3288</v>
      </c>
      <c r="J267" s="116">
        <v>5913</v>
      </c>
      <c r="K267" s="116">
        <v>450</v>
      </c>
      <c r="L267" s="116">
        <v>939</v>
      </c>
      <c r="M267" s="116">
        <v>123</v>
      </c>
      <c r="N267" s="116">
        <v>266</v>
      </c>
      <c r="O267" s="116">
        <v>216</v>
      </c>
      <c r="P267" s="116">
        <v>466</v>
      </c>
    </row>
    <row r="268" spans="1:16" x14ac:dyDescent="0.2">
      <c r="A268" s="120"/>
    </row>
    <row r="269" spans="1:16" x14ac:dyDescent="0.2">
      <c r="A269" s="120"/>
    </row>
    <row r="270" spans="1:16" ht="14.25" x14ac:dyDescent="0.2">
      <c r="A270" s="120"/>
      <c r="B270" s="5" t="s">
        <v>291</v>
      </c>
      <c r="O270" s="111" t="s">
        <v>203</v>
      </c>
      <c r="P270" s="2">
        <v>11</v>
      </c>
    </row>
    <row r="271" spans="1:16" x14ac:dyDescent="0.2">
      <c r="A271" s="120"/>
      <c r="B271" s="4"/>
    </row>
    <row r="272" spans="1:16" x14ac:dyDescent="0.2">
      <c r="A272" s="120"/>
      <c r="B272" s="3"/>
      <c r="C272" s="12" t="s">
        <v>27</v>
      </c>
      <c r="D272" s="12"/>
      <c r="E272" s="12"/>
      <c r="F272" s="12"/>
      <c r="G272" s="12"/>
      <c r="H272" s="12"/>
      <c r="I272" s="11" t="s">
        <v>24</v>
      </c>
      <c r="J272" s="11"/>
      <c r="K272" s="11" t="s">
        <v>0</v>
      </c>
      <c r="L272" s="11"/>
      <c r="M272" s="11" t="s">
        <v>28</v>
      </c>
      <c r="N272" s="11"/>
      <c r="O272" s="11" t="s">
        <v>26</v>
      </c>
      <c r="P272" s="11"/>
    </row>
    <row r="273" spans="1:16" x14ac:dyDescent="0.2">
      <c r="A273" s="120"/>
      <c r="B273" s="8" t="s">
        <v>42</v>
      </c>
      <c r="C273" s="10" t="s">
        <v>24</v>
      </c>
      <c r="D273" s="10" t="s">
        <v>0</v>
      </c>
      <c r="E273" s="10" t="s">
        <v>28</v>
      </c>
      <c r="F273" s="10" t="s">
        <v>26</v>
      </c>
      <c r="G273" s="10" t="s">
        <v>200</v>
      </c>
      <c r="H273" s="10" t="s">
        <v>226</v>
      </c>
      <c r="I273" s="16" t="s">
        <v>110</v>
      </c>
      <c r="J273" s="16" t="s">
        <v>111</v>
      </c>
      <c r="K273" s="16" t="s">
        <v>110</v>
      </c>
      <c r="L273" s="16" t="s">
        <v>111</v>
      </c>
      <c r="M273" s="16" t="s">
        <v>110</v>
      </c>
      <c r="N273" s="16" t="s">
        <v>111</v>
      </c>
      <c r="O273" s="16" t="s">
        <v>110</v>
      </c>
      <c r="P273" s="16" t="s">
        <v>111</v>
      </c>
    </row>
    <row r="274" spans="1:16" x14ac:dyDescent="0.2">
      <c r="A274" s="120" t="s">
        <v>228</v>
      </c>
      <c r="B274" s="6" t="s">
        <v>4</v>
      </c>
      <c r="C274" s="13">
        <v>0.97614107883817425</v>
      </c>
      <c r="D274" s="13">
        <v>0.97938144329896903</v>
      </c>
      <c r="E274" s="13">
        <v>0.97763578274760388</v>
      </c>
      <c r="F274" s="13">
        <v>0.97560975609756095</v>
      </c>
      <c r="G274" s="13">
        <v>0.97577854671280273</v>
      </c>
      <c r="H274" s="13">
        <v>0.9758513931888545</v>
      </c>
      <c r="I274" s="7">
        <v>1882</v>
      </c>
      <c r="J274" s="7">
        <v>1928</v>
      </c>
      <c r="K274" s="7">
        <v>190</v>
      </c>
      <c r="L274" s="7">
        <v>194</v>
      </c>
      <c r="M274" s="7">
        <v>306</v>
      </c>
      <c r="N274" s="7">
        <v>313</v>
      </c>
      <c r="O274" s="7">
        <v>480</v>
      </c>
      <c r="P274" s="7">
        <v>492</v>
      </c>
    </row>
    <row r="275" spans="1:16" x14ac:dyDescent="0.2">
      <c r="A275" s="120" t="s">
        <v>229</v>
      </c>
      <c r="B275" s="6" t="s">
        <v>5</v>
      </c>
      <c r="C275" s="18">
        <v>0.9754020813623463</v>
      </c>
      <c r="D275" s="18">
        <v>0.97164948453608246</v>
      </c>
      <c r="E275" s="18">
        <v>0.96875</v>
      </c>
      <c r="F275" s="18">
        <v>0.97979797979797978</v>
      </c>
      <c r="G275" s="18">
        <v>0.97757847533632292</v>
      </c>
      <c r="H275" s="18">
        <v>0.97560975609756095</v>
      </c>
      <c r="I275" s="7">
        <v>1031</v>
      </c>
      <c r="J275" s="7">
        <v>1057</v>
      </c>
      <c r="K275" s="7">
        <v>377</v>
      </c>
      <c r="L275" s="7">
        <v>388</v>
      </c>
      <c r="M275" s="7">
        <v>31</v>
      </c>
      <c r="N275" s="7">
        <v>32</v>
      </c>
      <c r="O275" s="7">
        <v>291</v>
      </c>
      <c r="P275" s="7">
        <v>297</v>
      </c>
    </row>
    <row r="276" spans="1:16" x14ac:dyDescent="0.2">
      <c r="A276" s="120" t="s">
        <v>16</v>
      </c>
      <c r="B276" s="6" t="s">
        <v>6</v>
      </c>
      <c r="C276" s="18">
        <v>0.97529644268774707</v>
      </c>
      <c r="D276" s="18">
        <v>0.97916666666666663</v>
      </c>
      <c r="E276" s="18">
        <v>0.91304347826086951</v>
      </c>
      <c r="F276" s="18">
        <v>0.95833333333333337</v>
      </c>
      <c r="G276" s="18">
        <v>0.97477578475336324</v>
      </c>
      <c r="H276" s="18">
        <v>0.97826086956521741</v>
      </c>
      <c r="I276" s="7">
        <v>1974</v>
      </c>
      <c r="J276" s="7">
        <v>2024</v>
      </c>
      <c r="K276" s="7">
        <v>235</v>
      </c>
      <c r="L276" s="7">
        <v>240</v>
      </c>
      <c r="M276" s="7">
        <v>84</v>
      </c>
      <c r="N276" s="7">
        <v>92</v>
      </c>
      <c r="O276" s="7">
        <v>115</v>
      </c>
      <c r="P276" s="7">
        <v>120</v>
      </c>
    </row>
    <row r="277" spans="1:16" x14ac:dyDescent="0.2">
      <c r="A277" s="120" t="s">
        <v>230</v>
      </c>
      <c r="B277" s="6" t="s">
        <v>7</v>
      </c>
      <c r="C277" s="18">
        <v>0.98451730418943528</v>
      </c>
      <c r="D277" s="18">
        <v>1</v>
      </c>
      <c r="E277" s="18">
        <v>1</v>
      </c>
      <c r="F277" s="18">
        <v>0.99152542372881358</v>
      </c>
      <c r="G277" s="18">
        <v>0.98231009365244537</v>
      </c>
      <c r="H277" s="18">
        <v>0.98311817279046676</v>
      </c>
      <c r="I277" s="7">
        <v>1081</v>
      </c>
      <c r="J277" s="7">
        <v>1098</v>
      </c>
      <c r="K277" s="7">
        <v>137</v>
      </c>
      <c r="L277" s="7">
        <v>137</v>
      </c>
      <c r="M277" s="7">
        <v>91</v>
      </c>
      <c r="N277" s="7">
        <v>91</v>
      </c>
      <c r="O277" s="7">
        <v>117</v>
      </c>
      <c r="P277" s="7">
        <v>118</v>
      </c>
    </row>
    <row r="278" spans="1:16" x14ac:dyDescent="0.2">
      <c r="A278" s="120" t="s">
        <v>228</v>
      </c>
      <c r="B278" s="6" t="s">
        <v>8</v>
      </c>
      <c r="C278" s="18">
        <v>0.97344827586206895</v>
      </c>
      <c r="D278" s="18">
        <v>0.98429319371727753</v>
      </c>
      <c r="E278" s="18">
        <v>0.96212121212121215</v>
      </c>
      <c r="F278" s="18">
        <v>0.98066666666666669</v>
      </c>
      <c r="G278" s="18">
        <v>0.97077782552642888</v>
      </c>
      <c r="H278" s="18">
        <v>0.97770398481973431</v>
      </c>
      <c r="I278" s="7">
        <v>2823</v>
      </c>
      <c r="J278" s="7">
        <v>2900</v>
      </c>
      <c r="K278" s="7">
        <v>564</v>
      </c>
      <c r="L278" s="7">
        <v>573</v>
      </c>
      <c r="M278" s="7">
        <v>762</v>
      </c>
      <c r="N278" s="7">
        <v>792</v>
      </c>
      <c r="O278" s="7">
        <v>1471</v>
      </c>
      <c r="P278" s="7">
        <v>1500</v>
      </c>
    </row>
    <row r="279" spans="1:16" x14ac:dyDescent="0.2">
      <c r="A279" s="120" t="s">
        <v>230</v>
      </c>
      <c r="B279" s="6" t="s">
        <v>9</v>
      </c>
      <c r="C279" s="18">
        <v>0.99197860962566842</v>
      </c>
      <c r="D279" s="18">
        <v>0.99638989169675085</v>
      </c>
      <c r="E279" s="18">
        <v>1</v>
      </c>
      <c r="F279" s="18">
        <v>0.99397590361445787</v>
      </c>
      <c r="G279" s="18">
        <v>0.98938428874734607</v>
      </c>
      <c r="H279" s="18">
        <v>0.9915730337078652</v>
      </c>
      <c r="I279" s="7">
        <v>742</v>
      </c>
      <c r="J279" s="7">
        <v>748</v>
      </c>
      <c r="K279" s="7">
        <v>276</v>
      </c>
      <c r="L279" s="7">
        <v>277</v>
      </c>
      <c r="M279" s="7">
        <v>36</v>
      </c>
      <c r="N279" s="7">
        <v>36</v>
      </c>
      <c r="O279" s="7">
        <v>330</v>
      </c>
      <c r="P279" s="7">
        <v>332</v>
      </c>
    </row>
    <row r="280" spans="1:16" x14ac:dyDescent="0.2">
      <c r="A280" s="120" t="s">
        <v>230</v>
      </c>
      <c r="B280" s="6" t="s">
        <v>109</v>
      </c>
      <c r="C280" s="18">
        <v>0.99528301886792447</v>
      </c>
      <c r="D280" s="18">
        <v>1</v>
      </c>
      <c r="E280" s="18">
        <v>1</v>
      </c>
      <c r="F280" s="18">
        <v>1</v>
      </c>
      <c r="G280" s="18">
        <v>0.99404761904761907</v>
      </c>
      <c r="H280" s="18">
        <v>0.99471830985915488</v>
      </c>
      <c r="I280" s="7">
        <v>633</v>
      </c>
      <c r="J280" s="7">
        <v>636</v>
      </c>
      <c r="K280" s="7">
        <v>132</v>
      </c>
      <c r="L280" s="7">
        <v>132</v>
      </c>
      <c r="M280" s="7">
        <v>68</v>
      </c>
      <c r="N280" s="7">
        <v>68</v>
      </c>
      <c r="O280" s="7">
        <v>115</v>
      </c>
      <c r="P280" s="7">
        <v>115</v>
      </c>
    </row>
    <row r="281" spans="1:16" x14ac:dyDescent="0.2">
      <c r="A281" s="120" t="s">
        <v>229</v>
      </c>
      <c r="B281" s="6" t="s">
        <v>11</v>
      </c>
      <c r="C281" s="18">
        <v>0.99009900990099009</v>
      </c>
      <c r="D281" s="18">
        <v>0.99579831932773111</v>
      </c>
      <c r="E281" s="18">
        <v>1</v>
      </c>
      <c r="F281" s="18">
        <v>0.99555555555555553</v>
      </c>
      <c r="G281" s="18">
        <v>0.98501872659176026</v>
      </c>
      <c r="H281" s="18">
        <v>0.9897750511247444</v>
      </c>
      <c r="I281" s="7">
        <v>500</v>
      </c>
      <c r="J281" s="7">
        <v>505</v>
      </c>
      <c r="K281" s="7">
        <v>237</v>
      </c>
      <c r="L281" s="7">
        <v>238</v>
      </c>
      <c r="M281" s="7">
        <v>16</v>
      </c>
      <c r="N281" s="7">
        <v>16</v>
      </c>
      <c r="O281" s="7">
        <v>224</v>
      </c>
      <c r="P281" s="7">
        <v>225</v>
      </c>
    </row>
    <row r="282" spans="1:16" x14ac:dyDescent="0.2">
      <c r="A282" s="120" t="s">
        <v>230</v>
      </c>
      <c r="B282" s="6" t="s">
        <v>30</v>
      </c>
      <c r="C282" s="18">
        <v>0.9934383202099738</v>
      </c>
      <c r="D282" s="18">
        <v>0.99625468164794007</v>
      </c>
      <c r="E282" s="18">
        <v>1</v>
      </c>
      <c r="F282" s="18">
        <v>0.98909090909090913</v>
      </c>
      <c r="G282" s="18">
        <v>0.99191919191919187</v>
      </c>
      <c r="H282" s="18">
        <v>0.99310344827586206</v>
      </c>
      <c r="I282" s="7">
        <v>757</v>
      </c>
      <c r="J282" s="7">
        <v>762</v>
      </c>
      <c r="K282" s="7">
        <v>266</v>
      </c>
      <c r="L282" s="7">
        <v>267</v>
      </c>
      <c r="M282" s="7">
        <v>37</v>
      </c>
      <c r="N282" s="7">
        <v>37</v>
      </c>
      <c r="O282" s="7">
        <v>272</v>
      </c>
      <c r="P282" s="7">
        <v>275</v>
      </c>
    </row>
    <row r="283" spans="1:16" x14ac:dyDescent="0.2">
      <c r="A283" s="120" t="s">
        <v>16</v>
      </c>
      <c r="B283" s="6" t="s">
        <v>13</v>
      </c>
      <c r="C283" s="18">
        <v>0.98095238095238091</v>
      </c>
      <c r="D283" s="18">
        <v>0.98913043478260865</v>
      </c>
      <c r="E283" s="18">
        <v>1</v>
      </c>
      <c r="F283" s="18">
        <v>0.97368421052631582</v>
      </c>
      <c r="G283" s="18">
        <v>0.97921478060046185</v>
      </c>
      <c r="H283" s="18">
        <v>0.98035363457760316</v>
      </c>
      <c r="I283" s="7">
        <v>515</v>
      </c>
      <c r="J283" s="7">
        <v>525</v>
      </c>
      <c r="K283" s="7">
        <v>91</v>
      </c>
      <c r="L283" s="7">
        <v>92</v>
      </c>
      <c r="M283" s="7">
        <v>16</v>
      </c>
      <c r="N283" s="7">
        <v>16</v>
      </c>
      <c r="O283" s="7">
        <v>37</v>
      </c>
      <c r="P283" s="7">
        <v>38</v>
      </c>
    </row>
    <row r="284" spans="1:16" x14ac:dyDescent="0.2">
      <c r="A284" s="120" t="s">
        <v>228</v>
      </c>
      <c r="B284" s="6" t="s">
        <v>14</v>
      </c>
      <c r="C284" s="18">
        <v>0.96536144578313254</v>
      </c>
      <c r="D284" s="18">
        <v>0.97468354430379744</v>
      </c>
      <c r="E284" s="18">
        <v>0.95652173913043481</v>
      </c>
      <c r="F284" s="18">
        <v>0.9821428571428571</v>
      </c>
      <c r="G284" s="18">
        <v>0.9568965517241379</v>
      </c>
      <c r="H284" s="18">
        <v>0.96567862714508579</v>
      </c>
      <c r="I284" s="7">
        <v>641</v>
      </c>
      <c r="J284" s="7">
        <v>664</v>
      </c>
      <c r="K284" s="7">
        <v>308</v>
      </c>
      <c r="L284" s="7">
        <v>316</v>
      </c>
      <c r="M284" s="7">
        <v>22</v>
      </c>
      <c r="N284" s="7">
        <v>23</v>
      </c>
      <c r="O284" s="7">
        <v>330</v>
      </c>
      <c r="P284" s="7">
        <v>336</v>
      </c>
    </row>
    <row r="285" spans="1:16" x14ac:dyDescent="0.2">
      <c r="A285" s="120" t="s">
        <v>16</v>
      </c>
      <c r="B285" s="6" t="s">
        <v>15</v>
      </c>
      <c r="C285" s="18">
        <v>0.9908675799086758</v>
      </c>
      <c r="D285" s="18">
        <v>1</v>
      </c>
      <c r="E285" s="18">
        <v>1</v>
      </c>
      <c r="F285" s="18">
        <v>1</v>
      </c>
      <c r="G285" s="18">
        <v>0.98936170212765961</v>
      </c>
      <c r="H285" s="18">
        <v>0.99052132701421802</v>
      </c>
      <c r="I285" s="7">
        <v>217</v>
      </c>
      <c r="J285" s="7">
        <v>219</v>
      </c>
      <c r="K285" s="7">
        <v>31</v>
      </c>
      <c r="L285" s="7">
        <v>31</v>
      </c>
      <c r="M285" s="7">
        <v>8</v>
      </c>
      <c r="N285" s="7">
        <v>8</v>
      </c>
      <c r="O285" s="7">
        <v>5</v>
      </c>
      <c r="P285" s="7">
        <v>5</v>
      </c>
    </row>
    <row r="286" spans="1:16" x14ac:dyDescent="0.2">
      <c r="A286" s="120" t="s">
        <v>16</v>
      </c>
      <c r="B286" s="6" t="s">
        <v>16</v>
      </c>
      <c r="C286" s="18">
        <v>0.99113475177304966</v>
      </c>
      <c r="D286" s="18">
        <v>0.98787878787878791</v>
      </c>
      <c r="E286" s="18">
        <v>0.97368421052631582</v>
      </c>
      <c r="F286" s="18">
        <v>0.98181818181818181</v>
      </c>
      <c r="G286" s="18">
        <v>0.99169262720664586</v>
      </c>
      <c r="H286" s="18">
        <v>0.99174311926605507</v>
      </c>
      <c r="I286" s="7">
        <v>1118</v>
      </c>
      <c r="J286" s="7">
        <v>1128</v>
      </c>
      <c r="K286" s="7">
        <v>163</v>
      </c>
      <c r="L286" s="7">
        <v>165</v>
      </c>
      <c r="M286" s="7">
        <v>37</v>
      </c>
      <c r="N286" s="7">
        <v>38</v>
      </c>
      <c r="O286" s="7">
        <v>108</v>
      </c>
      <c r="P286" s="7">
        <v>110</v>
      </c>
    </row>
    <row r="287" spans="1:16" x14ac:dyDescent="0.2">
      <c r="A287" s="120" t="s">
        <v>229</v>
      </c>
      <c r="B287" s="6" t="s">
        <v>17</v>
      </c>
      <c r="C287" s="18">
        <v>0.99180327868852458</v>
      </c>
      <c r="D287" s="18">
        <v>1</v>
      </c>
      <c r="E287" s="18">
        <v>1</v>
      </c>
      <c r="F287" s="18">
        <v>1</v>
      </c>
      <c r="G287" s="18">
        <v>0.978494623655914</v>
      </c>
      <c r="H287" s="18">
        <v>0.99141630901287559</v>
      </c>
      <c r="I287" s="7">
        <v>242</v>
      </c>
      <c r="J287" s="7">
        <v>244</v>
      </c>
      <c r="K287" s="7">
        <v>151</v>
      </c>
      <c r="L287" s="7">
        <v>151</v>
      </c>
      <c r="M287" s="7">
        <v>11</v>
      </c>
      <c r="N287" s="7">
        <v>11</v>
      </c>
      <c r="O287" s="7">
        <v>158</v>
      </c>
      <c r="P287" s="7">
        <v>158</v>
      </c>
    </row>
    <row r="288" spans="1:16" x14ac:dyDescent="0.2">
      <c r="A288" s="120" t="s">
        <v>229</v>
      </c>
      <c r="B288" s="6" t="s">
        <v>18</v>
      </c>
      <c r="C288" s="18">
        <v>0.97459165154264971</v>
      </c>
      <c r="D288" s="18">
        <v>0.98843930635838151</v>
      </c>
      <c r="E288" s="18">
        <v>1</v>
      </c>
      <c r="F288" s="18">
        <v>0.98979591836734693</v>
      </c>
      <c r="G288" s="18">
        <v>0.96825396825396826</v>
      </c>
      <c r="H288" s="18">
        <v>0.97378277153558057</v>
      </c>
      <c r="I288" s="7">
        <v>537</v>
      </c>
      <c r="J288" s="7">
        <v>551</v>
      </c>
      <c r="K288" s="7">
        <v>171</v>
      </c>
      <c r="L288" s="7">
        <v>173</v>
      </c>
      <c r="M288" s="7">
        <v>17</v>
      </c>
      <c r="N288" s="7">
        <v>17</v>
      </c>
      <c r="O288" s="7">
        <v>97</v>
      </c>
      <c r="P288" s="7">
        <v>98</v>
      </c>
    </row>
    <row r="289" spans="1:16" x14ac:dyDescent="0.2">
      <c r="A289" s="120" t="s">
        <v>229</v>
      </c>
      <c r="B289" s="6" t="s">
        <v>19</v>
      </c>
      <c r="C289" s="18">
        <v>0.96928327645051193</v>
      </c>
      <c r="D289" s="18">
        <v>0.96014492753623193</v>
      </c>
      <c r="E289" s="18">
        <v>0.9887640449438202</v>
      </c>
      <c r="F289" s="18">
        <v>0.95445544554455441</v>
      </c>
      <c r="G289" s="18">
        <v>0.9734660033167496</v>
      </c>
      <c r="H289" s="18">
        <v>0.96824445775913726</v>
      </c>
      <c r="I289" s="7">
        <v>1704</v>
      </c>
      <c r="J289" s="7">
        <v>1758</v>
      </c>
      <c r="K289" s="7">
        <v>530</v>
      </c>
      <c r="L289" s="7">
        <v>552</v>
      </c>
      <c r="M289" s="7">
        <v>88</v>
      </c>
      <c r="N289" s="7">
        <v>89</v>
      </c>
      <c r="O289" s="7">
        <v>482</v>
      </c>
      <c r="P289" s="7">
        <v>505</v>
      </c>
    </row>
    <row r="290" spans="1:16" x14ac:dyDescent="0.2">
      <c r="A290" s="120" t="s">
        <v>230</v>
      </c>
      <c r="B290" s="6" t="s">
        <v>20</v>
      </c>
      <c r="C290" s="18">
        <v>0.98974358974358978</v>
      </c>
      <c r="D290" s="18">
        <v>1</v>
      </c>
      <c r="E290" s="18">
        <v>1</v>
      </c>
      <c r="F290" s="18">
        <v>1</v>
      </c>
      <c r="G290" s="18">
        <v>0.984375</v>
      </c>
      <c r="H290" s="18">
        <v>0.98952879581151831</v>
      </c>
      <c r="I290" s="7">
        <v>193</v>
      </c>
      <c r="J290" s="7">
        <v>195</v>
      </c>
      <c r="K290" s="7">
        <v>67</v>
      </c>
      <c r="L290" s="7">
        <v>67</v>
      </c>
      <c r="M290" s="7">
        <v>4</v>
      </c>
      <c r="N290" s="7">
        <v>4</v>
      </c>
      <c r="O290" s="7">
        <v>45</v>
      </c>
      <c r="P290" s="7">
        <v>45</v>
      </c>
    </row>
    <row r="291" spans="1:16" x14ac:dyDescent="0.2">
      <c r="A291" s="120" t="s">
        <v>228</v>
      </c>
      <c r="B291" s="6" t="s">
        <v>21</v>
      </c>
      <c r="C291" s="18">
        <v>0.98452123830093596</v>
      </c>
      <c r="D291" s="18">
        <v>0.99035369774919613</v>
      </c>
      <c r="E291" s="18">
        <v>0.98006644518272423</v>
      </c>
      <c r="F291" s="18">
        <v>0.98322147651006708</v>
      </c>
      <c r="G291" s="18">
        <v>0.98378597486826103</v>
      </c>
      <c r="H291" s="18">
        <v>0.98506257569640698</v>
      </c>
      <c r="I291" s="7">
        <v>2735</v>
      </c>
      <c r="J291" s="7">
        <v>2778</v>
      </c>
      <c r="K291" s="7">
        <v>308</v>
      </c>
      <c r="L291" s="7">
        <v>311</v>
      </c>
      <c r="M291" s="7">
        <v>295</v>
      </c>
      <c r="N291" s="7">
        <v>301</v>
      </c>
      <c r="O291" s="7">
        <v>293</v>
      </c>
      <c r="P291" s="7">
        <v>298</v>
      </c>
    </row>
    <row r="292" spans="1:16" x14ac:dyDescent="0.2">
      <c r="A292" s="120" t="s">
        <v>16</v>
      </c>
      <c r="B292" s="6" t="s">
        <v>22</v>
      </c>
      <c r="C292" s="18">
        <v>0.99019607843137258</v>
      </c>
      <c r="D292" s="18">
        <v>1</v>
      </c>
      <c r="E292" s="18">
        <v>1</v>
      </c>
      <c r="F292" s="18">
        <v>1</v>
      </c>
      <c r="G292" s="18">
        <v>0.98780487804878048</v>
      </c>
      <c r="H292" s="18">
        <v>0.98989898989898994</v>
      </c>
      <c r="I292" s="7">
        <v>101</v>
      </c>
      <c r="J292" s="7">
        <v>102</v>
      </c>
      <c r="K292" s="7">
        <v>20</v>
      </c>
      <c r="L292" s="7">
        <v>20</v>
      </c>
      <c r="M292" s="7">
        <v>3</v>
      </c>
      <c r="N292" s="7">
        <v>3</v>
      </c>
      <c r="O292" s="7">
        <v>8</v>
      </c>
      <c r="P292" s="7">
        <v>8</v>
      </c>
    </row>
    <row r="293" spans="1:16" x14ac:dyDescent="0.2">
      <c r="A293" s="120" t="s">
        <v>230</v>
      </c>
      <c r="B293" s="6" t="s">
        <v>23</v>
      </c>
      <c r="C293" s="18">
        <v>0.98684210526315785</v>
      </c>
      <c r="D293" s="18">
        <v>1</v>
      </c>
      <c r="E293" s="18">
        <v>1</v>
      </c>
      <c r="F293" s="18">
        <v>0.98581560283687941</v>
      </c>
      <c r="G293" s="18">
        <v>0.97765363128491622</v>
      </c>
      <c r="H293" s="18">
        <v>0.98630136986301364</v>
      </c>
      <c r="I293" s="7">
        <v>300</v>
      </c>
      <c r="J293" s="7">
        <v>304</v>
      </c>
      <c r="K293" s="7">
        <v>125</v>
      </c>
      <c r="L293" s="7">
        <v>125</v>
      </c>
      <c r="M293" s="7">
        <v>12</v>
      </c>
      <c r="N293" s="7">
        <v>12</v>
      </c>
      <c r="O293" s="7">
        <v>139</v>
      </c>
      <c r="P293" s="7">
        <v>141</v>
      </c>
    </row>
    <row r="294" spans="1:16" x14ac:dyDescent="0.2">
      <c r="A294" s="120"/>
      <c r="B294" s="6" t="s">
        <v>35</v>
      </c>
      <c r="C294" s="18">
        <v>0.94117647058823528</v>
      </c>
      <c r="D294" s="18">
        <v>1</v>
      </c>
      <c r="E294" s="18" t="e">
        <v>#DIV/0!</v>
      </c>
      <c r="F294" s="18" t="e">
        <v>#DIV/0!</v>
      </c>
      <c r="G294" s="18">
        <v>0.91666666666666663</v>
      </c>
      <c r="H294" s="18">
        <v>0.94117647058823528</v>
      </c>
      <c r="I294" s="7">
        <v>16</v>
      </c>
      <c r="J294" s="7">
        <v>17</v>
      </c>
      <c r="K294" s="7">
        <v>5</v>
      </c>
      <c r="L294" s="7">
        <v>5</v>
      </c>
      <c r="M294" s="7">
        <v>0</v>
      </c>
      <c r="N294" s="7">
        <v>0</v>
      </c>
      <c r="O294" s="7">
        <v>0</v>
      </c>
      <c r="P294" s="7">
        <v>0</v>
      </c>
    </row>
    <row r="295" spans="1:16" x14ac:dyDescent="0.2">
      <c r="A295" s="120"/>
      <c r="B295" s="6"/>
      <c r="C295" s="18">
        <v>1</v>
      </c>
      <c r="D295" s="18">
        <v>1</v>
      </c>
      <c r="E295" s="18">
        <v>1</v>
      </c>
      <c r="F295" s="18" t="e">
        <v>#DIV/0!</v>
      </c>
      <c r="G295" s="18">
        <v>1</v>
      </c>
      <c r="H295" s="18">
        <v>1</v>
      </c>
      <c r="I295" s="7">
        <v>45</v>
      </c>
      <c r="J295" s="7">
        <v>45</v>
      </c>
      <c r="K295" s="7">
        <v>25</v>
      </c>
      <c r="L295" s="7">
        <v>25</v>
      </c>
      <c r="M295" s="7">
        <v>2</v>
      </c>
      <c r="N295" s="7">
        <v>2</v>
      </c>
      <c r="O295" s="7">
        <v>0</v>
      </c>
      <c r="P295" s="7">
        <v>0</v>
      </c>
    </row>
    <row r="296" spans="1:16" x14ac:dyDescent="0.2">
      <c r="A296" s="120"/>
      <c r="B296" s="8" t="s">
        <v>2</v>
      </c>
      <c r="C296" s="19">
        <v>0.98013671488012677</v>
      </c>
      <c r="D296" s="19">
        <v>0.9843715114981022</v>
      </c>
      <c r="E296" s="19">
        <v>0.97251374312843575</v>
      </c>
      <c r="F296" s="19">
        <v>0.98101993865030679</v>
      </c>
      <c r="G296" s="19">
        <v>0.97892927621108916</v>
      </c>
      <c r="H296" s="19">
        <v>0.98097542200472865</v>
      </c>
      <c r="I296" s="10">
        <v>19787</v>
      </c>
      <c r="J296" s="10">
        <v>20188</v>
      </c>
      <c r="K296" s="10">
        <v>4409</v>
      </c>
      <c r="L296" s="10">
        <v>4479</v>
      </c>
      <c r="M296" s="10">
        <v>1946</v>
      </c>
      <c r="N296" s="10">
        <v>2001</v>
      </c>
      <c r="O296" s="10">
        <v>5117</v>
      </c>
      <c r="P296" s="10">
        <v>5216</v>
      </c>
    </row>
    <row r="297" spans="1:16" x14ac:dyDescent="0.2">
      <c r="A297" s="120"/>
      <c r="B297" s="114" t="s">
        <v>228</v>
      </c>
      <c r="C297" s="115">
        <v>0.97714631197097945</v>
      </c>
      <c r="D297" s="115">
        <v>0.98278335724533716</v>
      </c>
      <c r="E297" s="115">
        <v>0.96920923722883134</v>
      </c>
      <c r="F297" s="115">
        <v>0.98019801980198018</v>
      </c>
      <c r="G297" s="115">
        <v>0.97600349040139611</v>
      </c>
      <c r="H297" s="115">
        <v>0.97880426838181556</v>
      </c>
      <c r="I297" s="116">
        <v>8081</v>
      </c>
      <c r="J297" s="116">
        <v>8270</v>
      </c>
      <c r="K297" s="116">
        <v>1370</v>
      </c>
      <c r="L297" s="116">
        <v>1394</v>
      </c>
      <c r="M297" s="116">
        <v>1385</v>
      </c>
      <c r="N297" s="116">
        <v>1429</v>
      </c>
      <c r="O297" s="116">
        <v>2574</v>
      </c>
      <c r="P297" s="116">
        <v>2626</v>
      </c>
    </row>
    <row r="298" spans="1:16" x14ac:dyDescent="0.2">
      <c r="A298" s="120"/>
      <c r="B298" s="114" t="s">
        <v>229</v>
      </c>
      <c r="C298" s="115">
        <v>0.9754556500607533</v>
      </c>
      <c r="D298" s="115">
        <v>0.97603195739014648</v>
      </c>
      <c r="E298" s="115">
        <v>0.98787878787878791</v>
      </c>
      <c r="F298" s="115">
        <v>0.9758378799688231</v>
      </c>
      <c r="G298" s="115">
        <v>0.97512437810945274</v>
      </c>
      <c r="H298" s="115">
        <v>0.97493670886075945</v>
      </c>
      <c r="I298" s="116">
        <v>4014</v>
      </c>
      <c r="J298" s="116">
        <v>4115</v>
      </c>
      <c r="K298" s="116">
        <v>1466</v>
      </c>
      <c r="L298" s="116">
        <v>1502</v>
      </c>
      <c r="M298" s="116">
        <v>163</v>
      </c>
      <c r="N298" s="116">
        <v>165</v>
      </c>
      <c r="O298" s="116">
        <v>1252</v>
      </c>
      <c r="P298" s="116">
        <v>1283</v>
      </c>
    </row>
    <row r="299" spans="1:16" x14ac:dyDescent="0.2">
      <c r="A299" s="120"/>
      <c r="B299" s="114" t="s">
        <v>230</v>
      </c>
      <c r="C299" s="115">
        <v>0.990114881111408</v>
      </c>
      <c r="D299" s="115">
        <v>0.99800995024875627</v>
      </c>
      <c r="E299" s="115">
        <v>1</v>
      </c>
      <c r="F299" s="115">
        <v>0.99220272904483431</v>
      </c>
      <c r="G299" s="115">
        <v>0.98721694667640614</v>
      </c>
      <c r="H299" s="115">
        <v>0.98941344778254647</v>
      </c>
      <c r="I299" s="116">
        <v>3706</v>
      </c>
      <c r="J299" s="116">
        <v>3743</v>
      </c>
      <c r="K299" s="116">
        <v>1003</v>
      </c>
      <c r="L299" s="116">
        <v>1005</v>
      </c>
      <c r="M299" s="116">
        <v>248</v>
      </c>
      <c r="N299" s="116">
        <v>248</v>
      </c>
      <c r="O299" s="116">
        <v>1018</v>
      </c>
      <c r="P299" s="116">
        <v>1026</v>
      </c>
    </row>
    <row r="300" spans="1:16" x14ac:dyDescent="0.2">
      <c r="A300" s="120"/>
      <c r="B300" s="114" t="s">
        <v>16</v>
      </c>
      <c r="C300" s="115">
        <v>0.98174087043521763</v>
      </c>
      <c r="D300" s="115">
        <v>0.98540145985401462</v>
      </c>
      <c r="E300" s="115">
        <v>0.9426751592356688</v>
      </c>
      <c r="F300" s="115">
        <v>0.97153024911032027</v>
      </c>
      <c r="G300" s="115">
        <v>0.98115942028985503</v>
      </c>
      <c r="H300" s="115">
        <v>0.98333767248112469</v>
      </c>
      <c r="I300" s="116">
        <v>3925</v>
      </c>
      <c r="J300" s="116">
        <v>3998</v>
      </c>
      <c r="K300" s="116">
        <v>540</v>
      </c>
      <c r="L300" s="116">
        <v>548</v>
      </c>
      <c r="M300" s="116">
        <v>148</v>
      </c>
      <c r="N300" s="116">
        <v>157</v>
      </c>
      <c r="O300" s="116">
        <v>273</v>
      </c>
      <c r="P300" s="116">
        <v>281</v>
      </c>
    </row>
    <row r="301" spans="1:16" x14ac:dyDescent="0.2">
      <c r="A301" s="120"/>
    </row>
    <row r="302" spans="1:16" x14ac:dyDescent="0.2">
      <c r="A302" s="120"/>
    </row>
    <row r="303" spans="1:16" ht="14.25" x14ac:dyDescent="0.2">
      <c r="A303" s="120"/>
      <c r="B303" s="5" t="s">
        <v>292</v>
      </c>
    </row>
    <row r="304" spans="1:16" x14ac:dyDescent="0.2">
      <c r="A304" s="120"/>
      <c r="B304" s="14"/>
    </row>
    <row r="305" spans="1:14" x14ac:dyDescent="0.2">
      <c r="A305" s="120"/>
      <c r="B305" s="3"/>
      <c r="C305" s="12" t="s">
        <v>27</v>
      </c>
      <c r="D305" s="12"/>
      <c r="E305" s="12"/>
      <c r="F305" s="12"/>
      <c r="G305" s="12"/>
      <c r="H305" s="12"/>
      <c r="I305" s="11" t="s">
        <v>24</v>
      </c>
      <c r="J305" s="11"/>
      <c r="K305" s="11" t="s">
        <v>0</v>
      </c>
      <c r="L305" s="11"/>
      <c r="M305" s="11" t="s">
        <v>28</v>
      </c>
      <c r="N305" s="11"/>
    </row>
    <row r="306" spans="1:14" ht="24" x14ac:dyDescent="0.2">
      <c r="A306" s="120"/>
      <c r="B306" s="16" t="s">
        <v>29</v>
      </c>
      <c r="C306" s="16" t="s">
        <v>24</v>
      </c>
      <c r="D306" s="16" t="s">
        <v>0</v>
      </c>
      <c r="E306" s="16" t="s">
        <v>28</v>
      </c>
      <c r="F306" s="16" t="s">
        <v>34</v>
      </c>
      <c r="G306" s="16" t="s">
        <v>200</v>
      </c>
      <c r="H306" s="16" t="s">
        <v>226</v>
      </c>
      <c r="I306" s="16" t="s">
        <v>32</v>
      </c>
      <c r="J306" s="16" t="s">
        <v>33</v>
      </c>
      <c r="K306" s="16" t="s">
        <v>32</v>
      </c>
      <c r="L306" s="16" t="s">
        <v>33</v>
      </c>
      <c r="M306" s="16" t="s">
        <v>32</v>
      </c>
      <c r="N306" s="16" t="s">
        <v>33</v>
      </c>
    </row>
    <row r="307" spans="1:14" x14ac:dyDescent="0.2">
      <c r="A307" s="120" t="s">
        <v>228</v>
      </c>
      <c r="B307" s="6" t="s">
        <v>4</v>
      </c>
      <c r="C307" s="13">
        <v>0.57169693174702563</v>
      </c>
      <c r="D307" s="13">
        <v>0.57988165680473369</v>
      </c>
      <c r="E307" s="13">
        <v>0.54183266932270913</v>
      </c>
      <c r="F307" s="13">
        <v>0.57689039932030584</v>
      </c>
      <c r="G307" s="13">
        <v>0.57072829131652658</v>
      </c>
      <c r="H307" s="13">
        <v>0.57726597325408613</v>
      </c>
      <c r="I307" s="7">
        <v>913</v>
      </c>
      <c r="J307" s="7">
        <v>1597</v>
      </c>
      <c r="K307" s="7">
        <v>98</v>
      </c>
      <c r="L307" s="7">
        <v>169</v>
      </c>
      <c r="M307" s="22">
        <v>136</v>
      </c>
      <c r="N307" s="22">
        <v>251</v>
      </c>
    </row>
    <row r="308" spans="1:14" x14ac:dyDescent="0.2">
      <c r="A308" s="120" t="s">
        <v>229</v>
      </c>
      <c r="B308" s="6" t="s">
        <v>5</v>
      </c>
      <c r="C308" s="13">
        <v>0.59362549800796816</v>
      </c>
      <c r="D308" s="13">
        <v>0.54639175257731953</v>
      </c>
      <c r="E308" s="13" t="e">
        <v>#DIV/0!</v>
      </c>
      <c r="F308" s="13">
        <v>0.62337662337662336</v>
      </c>
      <c r="G308" s="13">
        <v>0.62337662337662336</v>
      </c>
      <c r="H308" s="13">
        <v>0.59362549800796816</v>
      </c>
      <c r="I308" s="7">
        <v>447</v>
      </c>
      <c r="J308" s="7">
        <v>753</v>
      </c>
      <c r="K308" s="7">
        <v>159</v>
      </c>
      <c r="L308" s="7">
        <v>291</v>
      </c>
      <c r="M308" s="22"/>
      <c r="N308" s="22"/>
    </row>
    <row r="309" spans="1:14" x14ac:dyDescent="0.2">
      <c r="A309" s="120" t="s">
        <v>16</v>
      </c>
      <c r="B309" s="6" t="s">
        <v>6</v>
      </c>
      <c r="C309" s="13">
        <v>0.76277850589777196</v>
      </c>
      <c r="D309" s="13">
        <v>0.88271604938271608</v>
      </c>
      <c r="E309" s="13">
        <v>0.60273972602739723</v>
      </c>
      <c r="F309" s="13">
        <v>0.75677769171185127</v>
      </c>
      <c r="G309" s="13">
        <v>0.74853372434017595</v>
      </c>
      <c r="H309" s="13">
        <v>0.77081899518238128</v>
      </c>
      <c r="I309" s="7">
        <v>1164</v>
      </c>
      <c r="J309" s="7">
        <v>1526</v>
      </c>
      <c r="K309" s="7">
        <v>143</v>
      </c>
      <c r="L309" s="7">
        <v>162</v>
      </c>
      <c r="M309" s="22">
        <v>44</v>
      </c>
      <c r="N309" s="22">
        <v>73</v>
      </c>
    </row>
    <row r="310" spans="1:14" x14ac:dyDescent="0.2">
      <c r="A310" s="120" t="s">
        <v>230</v>
      </c>
      <c r="B310" s="6" t="s">
        <v>7</v>
      </c>
      <c r="C310" s="13">
        <v>0.71806674338319909</v>
      </c>
      <c r="D310" s="13">
        <v>0.84615384615384615</v>
      </c>
      <c r="E310" s="13">
        <v>0.71604938271604934</v>
      </c>
      <c r="F310" s="13">
        <v>0.69883040935672514</v>
      </c>
      <c r="G310" s="13">
        <v>0.70065359477124178</v>
      </c>
      <c r="H310" s="13">
        <v>0.71827411167512689</v>
      </c>
      <c r="I310" s="7">
        <v>624</v>
      </c>
      <c r="J310" s="7">
        <v>869</v>
      </c>
      <c r="K310" s="7">
        <v>88</v>
      </c>
      <c r="L310" s="7">
        <v>104</v>
      </c>
      <c r="M310" s="22">
        <v>58</v>
      </c>
      <c r="N310" s="22">
        <v>81</v>
      </c>
    </row>
    <row r="311" spans="1:14" x14ac:dyDescent="0.2">
      <c r="A311" s="120" t="s">
        <v>228</v>
      </c>
      <c r="B311" s="6" t="s">
        <v>8</v>
      </c>
      <c r="C311" s="13">
        <v>0.59799498746867163</v>
      </c>
      <c r="D311" s="13">
        <v>0.62771739130434778</v>
      </c>
      <c r="E311" s="13">
        <v>0.6123778501628665</v>
      </c>
      <c r="F311" s="13">
        <v>0.57847976307996052</v>
      </c>
      <c r="G311" s="13">
        <v>0.59127228027043643</v>
      </c>
      <c r="H311" s="13">
        <v>0.59160028964518463</v>
      </c>
      <c r="I311" s="7">
        <v>1193</v>
      </c>
      <c r="J311" s="7">
        <v>1995</v>
      </c>
      <c r="K311" s="7">
        <v>231</v>
      </c>
      <c r="L311" s="7">
        <v>368</v>
      </c>
      <c r="M311" s="22">
        <v>376</v>
      </c>
      <c r="N311" s="22">
        <v>614</v>
      </c>
    </row>
    <row r="312" spans="1:14" x14ac:dyDescent="0.2">
      <c r="A312" s="120" t="s">
        <v>230</v>
      </c>
      <c r="B312" s="6" t="s">
        <v>9</v>
      </c>
      <c r="C312" s="13">
        <v>0.64466019417475728</v>
      </c>
      <c r="D312" s="13">
        <v>0.59793814432989689</v>
      </c>
      <c r="E312" s="13" t="e">
        <v>#DIV/0!</v>
      </c>
      <c r="F312" s="13">
        <v>0.67289719626168221</v>
      </c>
      <c r="G312" s="13">
        <v>0.67289719626168221</v>
      </c>
      <c r="H312" s="13">
        <v>0.64466019417475728</v>
      </c>
      <c r="I312" s="7">
        <v>332</v>
      </c>
      <c r="J312" s="7">
        <v>515</v>
      </c>
      <c r="K312" s="7">
        <v>116</v>
      </c>
      <c r="L312" s="7">
        <v>194</v>
      </c>
      <c r="M312" s="22"/>
      <c r="N312" s="22"/>
    </row>
    <row r="313" spans="1:14" x14ac:dyDescent="0.2">
      <c r="A313" s="120" t="s">
        <v>230</v>
      </c>
      <c r="B313" s="6" t="s">
        <v>10</v>
      </c>
      <c r="C313" s="13">
        <v>0.72246696035242286</v>
      </c>
      <c r="D313" s="13">
        <v>0.73394495412844041</v>
      </c>
      <c r="E313" s="13">
        <v>0.84615384615384615</v>
      </c>
      <c r="F313" s="13">
        <v>0.70261437908496727</v>
      </c>
      <c r="G313" s="13">
        <v>0.71884057971014492</v>
      </c>
      <c r="H313" s="13">
        <v>0.71084337349397586</v>
      </c>
      <c r="I313" s="7">
        <v>328</v>
      </c>
      <c r="J313" s="7">
        <v>454</v>
      </c>
      <c r="K313" s="7">
        <v>80</v>
      </c>
      <c r="L313" s="7">
        <v>109</v>
      </c>
      <c r="M313" s="22">
        <v>33</v>
      </c>
      <c r="N313" s="22">
        <v>39</v>
      </c>
    </row>
    <row r="314" spans="1:14" x14ac:dyDescent="0.2">
      <c r="A314" s="120" t="s">
        <v>229</v>
      </c>
      <c r="B314" s="6" t="s">
        <v>11</v>
      </c>
      <c r="C314" s="13">
        <v>0.85015290519877673</v>
      </c>
      <c r="D314" s="13">
        <v>0.88275862068965516</v>
      </c>
      <c r="E314" s="13" t="e">
        <v>#DIV/0!</v>
      </c>
      <c r="F314" s="13">
        <v>0.82417582417582413</v>
      </c>
      <c r="G314" s="13">
        <v>0.82417582417582413</v>
      </c>
      <c r="H314" s="13">
        <v>0.85015290519877673</v>
      </c>
      <c r="I314" s="7">
        <v>278</v>
      </c>
      <c r="J314" s="7">
        <v>327</v>
      </c>
      <c r="K314" s="7">
        <v>128</v>
      </c>
      <c r="L314" s="7">
        <v>145</v>
      </c>
      <c r="M314" s="22"/>
      <c r="N314" s="22"/>
    </row>
    <row r="315" spans="1:14" x14ac:dyDescent="0.2">
      <c r="A315" s="120" t="s">
        <v>230</v>
      </c>
      <c r="B315" s="6" t="s">
        <v>30</v>
      </c>
      <c r="C315" s="13">
        <v>0.62407407407407411</v>
      </c>
      <c r="D315" s="13">
        <v>0.56666666666666665</v>
      </c>
      <c r="E315" s="13" t="e">
        <v>#DIV/0!</v>
      </c>
      <c r="F315" s="13">
        <v>0.64615384615384619</v>
      </c>
      <c r="G315" s="13">
        <v>0.64615384615384619</v>
      </c>
      <c r="H315" s="13">
        <v>0.62407407407407411</v>
      </c>
      <c r="I315" s="7">
        <v>337</v>
      </c>
      <c r="J315" s="7">
        <v>540</v>
      </c>
      <c r="K315" s="7">
        <v>85</v>
      </c>
      <c r="L315" s="7">
        <v>150</v>
      </c>
      <c r="M315" s="22"/>
      <c r="N315" s="22"/>
    </row>
    <row r="316" spans="1:14" x14ac:dyDescent="0.2">
      <c r="A316" s="120" t="s">
        <v>16</v>
      </c>
      <c r="B316" s="6" t="s">
        <v>13</v>
      </c>
      <c r="C316" s="13">
        <v>0.75</v>
      </c>
      <c r="D316" s="13">
        <v>0.80281690140845074</v>
      </c>
      <c r="E316" s="13" t="e">
        <v>#DIV/0!</v>
      </c>
      <c r="F316" s="13">
        <v>0.73817034700315454</v>
      </c>
      <c r="G316" s="13">
        <v>0.73817034700315454</v>
      </c>
      <c r="H316" s="13">
        <v>0.75</v>
      </c>
      <c r="I316" s="7">
        <v>291</v>
      </c>
      <c r="J316" s="7">
        <v>388</v>
      </c>
      <c r="K316" s="7">
        <v>57</v>
      </c>
      <c r="L316" s="7">
        <v>71</v>
      </c>
      <c r="M316" s="22"/>
      <c r="N316" s="22"/>
    </row>
    <row r="317" spans="1:14" x14ac:dyDescent="0.2">
      <c r="A317" s="120" t="s">
        <v>228</v>
      </c>
      <c r="B317" s="6" t="s">
        <v>14</v>
      </c>
      <c r="C317" s="13">
        <v>0.75138121546961323</v>
      </c>
      <c r="D317" s="13">
        <v>0.72535211267605637</v>
      </c>
      <c r="E317" s="13" t="e">
        <v>#DIV/0!</v>
      </c>
      <c r="F317" s="13">
        <v>0.77992277992277992</v>
      </c>
      <c r="G317" s="13">
        <v>0.77992277992277992</v>
      </c>
      <c r="H317" s="13">
        <v>0.75138121546961323</v>
      </c>
      <c r="I317" s="7">
        <v>408</v>
      </c>
      <c r="J317" s="7">
        <v>543</v>
      </c>
      <c r="K317" s="7">
        <v>206</v>
      </c>
      <c r="L317" s="7">
        <v>284</v>
      </c>
      <c r="M317" s="22"/>
      <c r="N317" s="22"/>
    </row>
    <row r="318" spans="1:14" x14ac:dyDescent="0.2">
      <c r="A318" s="120" t="s">
        <v>16</v>
      </c>
      <c r="B318" s="6" t="s">
        <v>15</v>
      </c>
      <c r="C318" s="13">
        <v>0.65</v>
      </c>
      <c r="D318" s="13">
        <v>0.8571428571428571</v>
      </c>
      <c r="E318" s="13" t="e">
        <v>#DIV/0!</v>
      </c>
      <c r="F318" s="13">
        <v>0.62698412698412698</v>
      </c>
      <c r="G318" s="13">
        <v>0.62698412698412698</v>
      </c>
      <c r="H318" s="13">
        <v>0.65</v>
      </c>
      <c r="I318" s="7">
        <v>91</v>
      </c>
      <c r="J318" s="7">
        <v>140</v>
      </c>
      <c r="K318" s="7">
        <v>12</v>
      </c>
      <c r="L318" s="7">
        <v>14</v>
      </c>
      <c r="M318" s="22"/>
      <c r="N318" s="22"/>
    </row>
    <row r="319" spans="1:14" x14ac:dyDescent="0.2">
      <c r="A319" s="120" t="s">
        <v>16</v>
      </c>
      <c r="B319" s="6" t="s">
        <v>16</v>
      </c>
      <c r="C319" s="13">
        <v>0.61538461538461542</v>
      </c>
      <c r="D319" s="13">
        <v>0.70297029702970293</v>
      </c>
      <c r="E319" s="13" t="e">
        <v>#DIV/0!</v>
      </c>
      <c r="F319" s="13">
        <v>0.60306406685236769</v>
      </c>
      <c r="G319" s="13">
        <v>0.60306406685236769</v>
      </c>
      <c r="H319" s="13">
        <v>0.61538461538461542</v>
      </c>
      <c r="I319" s="7">
        <v>504</v>
      </c>
      <c r="J319" s="7">
        <v>819</v>
      </c>
      <c r="K319" s="7">
        <v>71</v>
      </c>
      <c r="L319" s="7">
        <v>101</v>
      </c>
      <c r="M319" s="22"/>
      <c r="N319" s="22"/>
    </row>
    <row r="320" spans="1:14" x14ac:dyDescent="0.2">
      <c r="A320" s="120" t="s">
        <v>229</v>
      </c>
      <c r="B320" s="6" t="s">
        <v>17</v>
      </c>
      <c r="C320" s="13">
        <v>0.6967741935483871</v>
      </c>
      <c r="D320" s="13">
        <v>0.75824175824175821</v>
      </c>
      <c r="E320" s="13" t="e">
        <v>#DIV/0!</v>
      </c>
      <c r="F320" s="13">
        <v>0.609375</v>
      </c>
      <c r="G320" s="13">
        <v>0.609375</v>
      </c>
      <c r="H320" s="13">
        <v>0.6967741935483871</v>
      </c>
      <c r="I320" s="7">
        <v>108</v>
      </c>
      <c r="J320" s="7">
        <v>155</v>
      </c>
      <c r="K320" s="7">
        <v>69</v>
      </c>
      <c r="L320" s="7">
        <v>91</v>
      </c>
      <c r="M320" s="22"/>
      <c r="N320" s="22"/>
    </row>
    <row r="321" spans="1:19" x14ac:dyDescent="0.2">
      <c r="A321" s="120" t="s">
        <v>229</v>
      </c>
      <c r="B321" s="6" t="s">
        <v>18</v>
      </c>
      <c r="C321" s="13">
        <v>0.74935400516795869</v>
      </c>
      <c r="D321" s="13">
        <v>0.71717171717171713</v>
      </c>
      <c r="E321" s="13" t="e">
        <v>#DIV/0!</v>
      </c>
      <c r="F321" s="13">
        <v>0.76041666666666663</v>
      </c>
      <c r="G321" s="13">
        <v>0.76041666666666663</v>
      </c>
      <c r="H321" s="13">
        <v>0.74935400516795869</v>
      </c>
      <c r="I321" s="7">
        <v>290</v>
      </c>
      <c r="J321" s="7">
        <v>387</v>
      </c>
      <c r="K321" s="7">
        <v>71</v>
      </c>
      <c r="L321" s="7">
        <v>99</v>
      </c>
      <c r="M321" s="22"/>
      <c r="N321" s="22"/>
    </row>
    <row r="322" spans="1:19" x14ac:dyDescent="0.2">
      <c r="A322" s="120" t="s">
        <v>229</v>
      </c>
      <c r="B322" s="6" t="s">
        <v>19</v>
      </c>
      <c r="C322" s="13">
        <v>0.65699404761904767</v>
      </c>
      <c r="D322" s="13">
        <v>0.72654155495978556</v>
      </c>
      <c r="E322" s="13">
        <v>0.55000000000000004</v>
      </c>
      <c r="F322" s="13">
        <v>0.63556531284302964</v>
      </c>
      <c r="G322" s="13">
        <v>0.63027806385169927</v>
      </c>
      <c r="H322" s="13">
        <v>0.661993769470405</v>
      </c>
      <c r="I322" s="7">
        <v>883</v>
      </c>
      <c r="J322" s="7">
        <v>1344</v>
      </c>
      <c r="K322" s="7">
        <v>271</v>
      </c>
      <c r="L322" s="7">
        <v>373</v>
      </c>
      <c r="M322" s="22">
        <v>33</v>
      </c>
      <c r="N322" s="22">
        <v>60</v>
      </c>
    </row>
    <row r="323" spans="1:19" x14ac:dyDescent="0.2">
      <c r="A323" s="120" t="s">
        <v>230</v>
      </c>
      <c r="B323" s="6" t="s">
        <v>20</v>
      </c>
      <c r="C323" s="13">
        <v>0.74603174603174605</v>
      </c>
      <c r="D323" s="13">
        <v>0.93939393939393945</v>
      </c>
      <c r="E323" s="13" t="e">
        <v>#DIV/0!</v>
      </c>
      <c r="F323" s="13">
        <v>0.67741935483870963</v>
      </c>
      <c r="G323" s="13">
        <v>0.67741935483870963</v>
      </c>
      <c r="H323" s="13">
        <v>0.74603174603174605</v>
      </c>
      <c r="I323" s="7">
        <v>94</v>
      </c>
      <c r="J323" s="7">
        <v>126</v>
      </c>
      <c r="K323" s="7">
        <v>31</v>
      </c>
      <c r="L323" s="7">
        <v>33</v>
      </c>
      <c r="M323" s="22"/>
      <c r="N323" s="22"/>
    </row>
    <row r="324" spans="1:19" x14ac:dyDescent="0.2">
      <c r="A324" s="120" t="s">
        <v>228</v>
      </c>
      <c r="B324" s="6" t="s">
        <v>21</v>
      </c>
      <c r="C324" s="13">
        <v>0.575287643821911</v>
      </c>
      <c r="D324" s="13">
        <v>0.68780487804878043</v>
      </c>
      <c r="E324" s="13">
        <v>0.55376344086021501</v>
      </c>
      <c r="F324" s="13">
        <v>0.56343283582089554</v>
      </c>
      <c r="G324" s="13">
        <v>0.56243032329988851</v>
      </c>
      <c r="H324" s="13">
        <v>0.5774958632101489</v>
      </c>
      <c r="I324" s="7">
        <v>1150</v>
      </c>
      <c r="J324" s="7">
        <v>1999</v>
      </c>
      <c r="K324" s="7">
        <v>141</v>
      </c>
      <c r="L324" s="7">
        <v>205</v>
      </c>
      <c r="M324" s="22">
        <v>103</v>
      </c>
      <c r="N324" s="22">
        <v>186</v>
      </c>
    </row>
    <row r="325" spans="1:19" x14ac:dyDescent="0.2">
      <c r="A325" s="120" t="s">
        <v>16</v>
      </c>
      <c r="B325" s="6" t="s">
        <v>22</v>
      </c>
      <c r="C325" s="13">
        <v>0.79569892473118276</v>
      </c>
      <c r="D325" s="13">
        <v>1.1666666666666667</v>
      </c>
      <c r="E325" s="13" t="e">
        <v>#DIV/0!</v>
      </c>
      <c r="F325" s="13">
        <v>0.7407407407407407</v>
      </c>
      <c r="G325" s="13">
        <v>0.7407407407407407</v>
      </c>
      <c r="H325" s="13">
        <v>0.79569892473118276</v>
      </c>
      <c r="I325" s="7">
        <v>74</v>
      </c>
      <c r="J325" s="7">
        <v>93</v>
      </c>
      <c r="K325" s="7">
        <v>14</v>
      </c>
      <c r="L325" s="7">
        <v>12</v>
      </c>
      <c r="M325" s="22"/>
      <c r="N325" s="22"/>
    </row>
    <row r="326" spans="1:19" x14ac:dyDescent="0.2">
      <c r="A326" s="120" t="s">
        <v>230</v>
      </c>
      <c r="B326" s="6" t="s">
        <v>23</v>
      </c>
      <c r="C326" s="13">
        <v>0.73684210526315785</v>
      </c>
      <c r="D326" s="13">
        <v>0.76146788990825687</v>
      </c>
      <c r="E326" s="13" t="e">
        <v>#DIV/0!</v>
      </c>
      <c r="F326" s="13">
        <v>0.7142857142857143</v>
      </c>
      <c r="G326" s="13">
        <v>0.7142857142857143</v>
      </c>
      <c r="H326" s="13">
        <v>0.73684210526315785</v>
      </c>
      <c r="I326" s="7">
        <v>168</v>
      </c>
      <c r="J326" s="7">
        <v>228</v>
      </c>
      <c r="K326" s="7">
        <v>83</v>
      </c>
      <c r="L326" s="7">
        <v>109</v>
      </c>
      <c r="M326" s="22"/>
      <c r="N326" s="22"/>
      <c r="Q326" s="1"/>
      <c r="R326" s="1"/>
      <c r="S326" s="1"/>
    </row>
    <row r="327" spans="1:19" x14ac:dyDescent="0.2">
      <c r="A327" s="120"/>
      <c r="B327" s="6" t="s">
        <v>31</v>
      </c>
      <c r="C327" s="13"/>
      <c r="D327" s="13"/>
      <c r="E327" s="13"/>
      <c r="F327" s="13"/>
      <c r="G327" s="13">
        <v>0</v>
      </c>
      <c r="H327" s="13">
        <v>0</v>
      </c>
      <c r="I327" s="7">
        <v>0</v>
      </c>
      <c r="J327" s="7">
        <v>29</v>
      </c>
      <c r="K327" s="7">
        <v>0</v>
      </c>
      <c r="L327" s="7">
        <v>8</v>
      </c>
      <c r="M327" s="22"/>
      <c r="N327" s="22"/>
      <c r="Q327" s="1"/>
      <c r="R327" s="1"/>
      <c r="S327" s="1"/>
    </row>
    <row r="328" spans="1:19" x14ac:dyDescent="0.2">
      <c r="A328" s="120"/>
      <c r="B328" s="8" t="s">
        <v>2</v>
      </c>
      <c r="C328" s="9">
        <v>0.65266068658528364</v>
      </c>
      <c r="D328" s="9">
        <v>0.69663648124191457</v>
      </c>
      <c r="E328" s="9">
        <v>0.60046012269938653</v>
      </c>
      <c r="F328" s="9">
        <v>0.64615089636659961</v>
      </c>
      <c r="G328" s="9">
        <v>0.64107371112057943</v>
      </c>
      <c r="H328" s="9">
        <v>0.65769429860238116</v>
      </c>
      <c r="I328" s="10">
        <v>9677</v>
      </c>
      <c r="J328" s="10">
        <v>14827</v>
      </c>
      <c r="K328" s="10">
        <v>2154</v>
      </c>
      <c r="L328" s="10">
        <v>3092</v>
      </c>
      <c r="M328" s="10">
        <v>783</v>
      </c>
      <c r="N328" s="10">
        <v>1304</v>
      </c>
      <c r="Q328" s="1"/>
      <c r="R328" s="1"/>
      <c r="S328" s="1"/>
    </row>
    <row r="329" spans="1:19" x14ac:dyDescent="0.2">
      <c r="A329" s="120"/>
      <c r="B329" s="114" t="s">
        <v>228</v>
      </c>
      <c r="C329" s="117">
        <v>0.59732637756765572</v>
      </c>
      <c r="D329" s="117">
        <v>0.65886939571150094</v>
      </c>
      <c r="E329" s="117">
        <v>0.58515699333967652</v>
      </c>
      <c r="F329" s="117">
        <v>0.58491496179442937</v>
      </c>
      <c r="G329" s="117">
        <v>0.58496476115896634</v>
      </c>
      <c r="H329" s="117">
        <v>0.59984261263033645</v>
      </c>
      <c r="I329" s="116">
        <v>3664</v>
      </c>
      <c r="J329" s="116">
        <v>6134</v>
      </c>
      <c r="K329" s="116">
        <v>676</v>
      </c>
      <c r="L329" s="116">
        <v>1026</v>
      </c>
      <c r="M329" s="116">
        <v>615</v>
      </c>
      <c r="N329" s="116">
        <v>1051</v>
      </c>
      <c r="Q329" s="1"/>
      <c r="R329" s="1"/>
      <c r="S329" s="1"/>
    </row>
    <row r="330" spans="1:19" x14ac:dyDescent="0.2">
      <c r="A330" s="120"/>
      <c r="B330" s="114" t="s">
        <v>229</v>
      </c>
      <c r="C330" s="117">
        <v>0.67633175994605532</v>
      </c>
      <c r="D330" s="117">
        <v>0.69869869869869872</v>
      </c>
      <c r="E330" s="117">
        <v>0.55000000000000004</v>
      </c>
      <c r="F330" s="117">
        <v>0.66858940744625062</v>
      </c>
      <c r="G330" s="117">
        <v>0.66497203863751908</v>
      </c>
      <c r="H330" s="117">
        <v>0.67894012388162428</v>
      </c>
      <c r="I330" s="116">
        <v>2006</v>
      </c>
      <c r="J330" s="116">
        <v>2966</v>
      </c>
      <c r="K330" s="116">
        <v>698</v>
      </c>
      <c r="L330" s="116">
        <v>999</v>
      </c>
      <c r="M330" s="116">
        <v>33</v>
      </c>
      <c r="N330" s="116">
        <v>60</v>
      </c>
      <c r="Q330" s="1"/>
      <c r="R330" s="1"/>
      <c r="S330" s="1"/>
    </row>
    <row r="331" spans="1:19" x14ac:dyDescent="0.2">
      <c r="A331" s="120"/>
      <c r="B331" s="114" t="s">
        <v>230</v>
      </c>
      <c r="C331" s="117">
        <v>0.68923865300146414</v>
      </c>
      <c r="D331" s="117">
        <v>0.69098712446351929</v>
      </c>
      <c r="E331" s="117">
        <v>0.7583333333333333</v>
      </c>
      <c r="F331" s="117">
        <v>0.68426555148980661</v>
      </c>
      <c r="G331" s="117">
        <v>0.68863748155435323</v>
      </c>
      <c r="H331" s="117">
        <v>0.68606431852986216</v>
      </c>
      <c r="I331" s="116">
        <v>1883</v>
      </c>
      <c r="J331" s="116">
        <v>2732</v>
      </c>
      <c r="K331" s="116">
        <v>483</v>
      </c>
      <c r="L331" s="116">
        <v>699</v>
      </c>
      <c r="M331" s="116">
        <v>91</v>
      </c>
      <c r="N331" s="116">
        <v>120</v>
      </c>
      <c r="Q331" s="1"/>
      <c r="R331" s="1"/>
      <c r="S331" s="1"/>
    </row>
    <row r="332" spans="1:19" x14ac:dyDescent="0.2">
      <c r="A332" s="120"/>
      <c r="B332" s="114" t="s">
        <v>16</v>
      </c>
      <c r="C332" s="117">
        <v>0.71611598111935271</v>
      </c>
      <c r="D332" s="117">
        <v>0.82499999999999996</v>
      </c>
      <c r="E332" s="117">
        <v>0.60273972602739723</v>
      </c>
      <c r="F332" s="117">
        <v>0.70390840900118434</v>
      </c>
      <c r="G332" s="117">
        <v>0.70107444359171145</v>
      </c>
      <c r="H332" s="117">
        <v>0.71897684064984446</v>
      </c>
      <c r="I332" s="116">
        <v>2124</v>
      </c>
      <c r="J332" s="116">
        <v>2966</v>
      </c>
      <c r="K332" s="116">
        <v>297</v>
      </c>
      <c r="L332" s="116">
        <v>360</v>
      </c>
      <c r="M332" s="116">
        <v>44</v>
      </c>
      <c r="N332" s="116">
        <v>73</v>
      </c>
      <c r="Q332" s="1"/>
      <c r="R332" s="1"/>
      <c r="S332" s="1"/>
    </row>
    <row r="333" spans="1:19" x14ac:dyDescent="0.2">
      <c r="A333" s="120"/>
    </row>
    <row r="334" spans="1:19" x14ac:dyDescent="0.2">
      <c r="A334" s="120"/>
    </row>
    <row r="335" spans="1:19" ht="14.25" x14ac:dyDescent="0.2">
      <c r="A335" s="120"/>
      <c r="B335" s="5" t="s">
        <v>293</v>
      </c>
    </row>
    <row r="336" spans="1:19" x14ac:dyDescent="0.2">
      <c r="A336" s="120"/>
      <c r="B336" s="14"/>
    </row>
    <row r="337" spans="1:14" x14ac:dyDescent="0.2">
      <c r="A337" s="120"/>
      <c r="B337" s="3"/>
      <c r="C337" s="12" t="s">
        <v>27</v>
      </c>
      <c r="D337" s="12"/>
      <c r="E337" s="12"/>
      <c r="F337" s="12"/>
      <c r="G337" s="12"/>
      <c r="H337" s="12"/>
      <c r="I337" s="11" t="s">
        <v>24</v>
      </c>
      <c r="J337" s="11"/>
      <c r="K337" s="11" t="s">
        <v>0</v>
      </c>
      <c r="L337" s="11"/>
      <c r="M337" s="11" t="s">
        <v>28</v>
      </c>
      <c r="N337" s="11"/>
    </row>
    <row r="338" spans="1:14" x14ac:dyDescent="0.2">
      <c r="A338" s="120"/>
      <c r="B338" s="16" t="s">
        <v>42</v>
      </c>
      <c r="C338" s="16" t="s">
        <v>24</v>
      </c>
      <c r="D338" s="16" t="s">
        <v>0</v>
      </c>
      <c r="E338" s="16" t="s">
        <v>28</v>
      </c>
      <c r="F338" s="16" t="s">
        <v>34</v>
      </c>
      <c r="G338" s="16" t="s">
        <v>200</v>
      </c>
      <c r="H338" s="16" t="s">
        <v>226</v>
      </c>
      <c r="I338" s="16" t="s">
        <v>43</v>
      </c>
      <c r="J338" s="16" t="s">
        <v>44</v>
      </c>
      <c r="K338" s="16" t="s">
        <v>43</v>
      </c>
      <c r="L338" s="16" t="s">
        <v>44</v>
      </c>
      <c r="M338" s="16" t="s">
        <v>43</v>
      </c>
      <c r="N338" s="16" t="s">
        <v>44</v>
      </c>
    </row>
    <row r="339" spans="1:14" x14ac:dyDescent="0.2">
      <c r="A339" s="120" t="s">
        <v>228</v>
      </c>
      <c r="B339" s="6" t="s">
        <v>4</v>
      </c>
      <c r="C339" s="13">
        <v>0.75192111526691596</v>
      </c>
      <c r="D339" s="13">
        <v>0.62269503546099292</v>
      </c>
      <c r="E339" s="13">
        <v>0.72595155709342563</v>
      </c>
      <c r="F339" s="13">
        <v>0.78783505154639177</v>
      </c>
      <c r="G339" s="13">
        <v>0.77362986497220021</v>
      </c>
      <c r="H339" s="13">
        <v>0.75827338129496402</v>
      </c>
      <c r="I339" s="7">
        <v>22114</v>
      </c>
      <c r="J339" s="7">
        <v>29410</v>
      </c>
      <c r="K339" s="7">
        <v>2634</v>
      </c>
      <c r="L339" s="7">
        <v>4230</v>
      </c>
      <c r="M339" s="7">
        <v>4196</v>
      </c>
      <c r="N339" s="7">
        <v>5780</v>
      </c>
    </row>
    <row r="340" spans="1:14" x14ac:dyDescent="0.2">
      <c r="A340" s="120" t="s">
        <v>229</v>
      </c>
      <c r="B340" s="6" t="s">
        <v>5</v>
      </c>
      <c r="C340" s="13">
        <v>0.83572395128552102</v>
      </c>
      <c r="D340" s="13">
        <v>0.62714723926380367</v>
      </c>
      <c r="E340" s="13">
        <v>0.77894736842105261</v>
      </c>
      <c r="F340" s="13">
        <v>1.0110406091370558</v>
      </c>
      <c r="G340" s="13">
        <v>1.0003631961259081</v>
      </c>
      <c r="H340" s="13">
        <v>0.8372222222222222</v>
      </c>
      <c r="I340" s="7">
        <v>12352</v>
      </c>
      <c r="J340" s="7">
        <v>14780</v>
      </c>
      <c r="K340" s="7">
        <v>4089</v>
      </c>
      <c r="L340" s="7">
        <v>6520</v>
      </c>
      <c r="M340" s="7">
        <v>296</v>
      </c>
      <c r="N340" s="7">
        <v>380</v>
      </c>
    </row>
    <row r="341" spans="1:14" x14ac:dyDescent="0.2">
      <c r="A341" s="120" t="s">
        <v>16</v>
      </c>
      <c r="B341" s="6" t="s">
        <v>6</v>
      </c>
      <c r="C341" s="13">
        <v>0.71380739795918369</v>
      </c>
      <c r="D341" s="13">
        <v>0.3125</v>
      </c>
      <c r="E341" s="13">
        <v>0.52054794520547942</v>
      </c>
      <c r="F341" s="13">
        <v>0.81459525756336881</v>
      </c>
      <c r="G341" s="13">
        <v>0.79803240740740744</v>
      </c>
      <c r="H341" s="13">
        <v>0.72324414715719065</v>
      </c>
      <c r="I341" s="7">
        <v>22385</v>
      </c>
      <c r="J341" s="7">
        <v>31360</v>
      </c>
      <c r="K341" s="7">
        <v>1700</v>
      </c>
      <c r="L341" s="7">
        <v>5440</v>
      </c>
      <c r="M341" s="7">
        <v>760</v>
      </c>
      <c r="N341" s="7">
        <v>1460</v>
      </c>
    </row>
    <row r="342" spans="1:14" x14ac:dyDescent="0.2">
      <c r="A342" s="120" t="s">
        <v>230</v>
      </c>
      <c r="B342" s="6" t="s">
        <v>7</v>
      </c>
      <c r="C342" s="13">
        <v>0.42616726526423809</v>
      </c>
      <c r="D342" s="13">
        <v>0.26930946291560104</v>
      </c>
      <c r="E342" s="13">
        <v>0.34182692307692308</v>
      </c>
      <c r="F342" s="13">
        <v>0.48459259259259257</v>
      </c>
      <c r="G342" s="13">
        <v>0.46553273427471115</v>
      </c>
      <c r="H342" s="13">
        <v>0.43624353819643885</v>
      </c>
      <c r="I342" s="7">
        <v>8306</v>
      </c>
      <c r="J342" s="7">
        <v>19490</v>
      </c>
      <c r="K342" s="7">
        <v>1053</v>
      </c>
      <c r="L342" s="7">
        <v>3910</v>
      </c>
      <c r="M342" s="7">
        <v>711</v>
      </c>
      <c r="N342" s="7">
        <v>2080</v>
      </c>
    </row>
    <row r="343" spans="1:14" x14ac:dyDescent="0.2">
      <c r="A343" s="120" t="s">
        <v>228</v>
      </c>
      <c r="B343" s="6" t="s">
        <v>8</v>
      </c>
      <c r="C343" s="13">
        <v>0.75640964430651703</v>
      </c>
      <c r="D343" s="13">
        <v>0.65427830596369918</v>
      </c>
      <c r="E343" s="13">
        <v>0.734785875281743</v>
      </c>
      <c r="F343" s="13">
        <v>0.842798353909465</v>
      </c>
      <c r="G343" s="13">
        <v>0.79538258575197884</v>
      </c>
      <c r="H343" s="13">
        <v>0.76648005598320501</v>
      </c>
      <c r="I343" s="7">
        <v>31686</v>
      </c>
      <c r="J343" s="7">
        <v>41890</v>
      </c>
      <c r="K343" s="7">
        <v>7570</v>
      </c>
      <c r="L343" s="7">
        <v>11570</v>
      </c>
      <c r="M343" s="7">
        <v>9780</v>
      </c>
      <c r="N343" s="7">
        <v>13310</v>
      </c>
    </row>
    <row r="344" spans="1:14" x14ac:dyDescent="0.2">
      <c r="A344" s="120" t="s">
        <v>230</v>
      </c>
      <c r="B344" s="6" t="s">
        <v>9</v>
      </c>
      <c r="C344" s="13">
        <v>0.70355902777777779</v>
      </c>
      <c r="D344" s="13">
        <v>0.61881188118811881</v>
      </c>
      <c r="E344" s="13">
        <v>0.67377049180327864</v>
      </c>
      <c r="F344" s="13">
        <v>0.77969283276450507</v>
      </c>
      <c r="G344" s="13">
        <v>0.76970633693972179</v>
      </c>
      <c r="H344" s="13">
        <v>0.70522456461961502</v>
      </c>
      <c r="I344" s="7">
        <v>8105</v>
      </c>
      <c r="J344" s="7">
        <v>11520</v>
      </c>
      <c r="K344" s="7">
        <v>3125</v>
      </c>
      <c r="L344" s="7">
        <v>5050</v>
      </c>
      <c r="M344" s="7">
        <v>411</v>
      </c>
      <c r="N344" s="7">
        <v>610</v>
      </c>
    </row>
    <row r="345" spans="1:14" x14ac:dyDescent="0.2">
      <c r="A345" s="120" t="s">
        <v>230</v>
      </c>
      <c r="B345" s="6" t="s">
        <v>10</v>
      </c>
      <c r="C345" s="13">
        <v>0.46918767507002801</v>
      </c>
      <c r="D345" s="13">
        <v>0.35899999999999999</v>
      </c>
      <c r="E345" s="13">
        <v>0.41138211382113821</v>
      </c>
      <c r="F345" s="13">
        <v>0.53117283950617289</v>
      </c>
      <c r="G345" s="13">
        <v>0.51206225680933848</v>
      </c>
      <c r="H345" s="13">
        <v>0.47668776371308019</v>
      </c>
      <c r="I345" s="7">
        <v>5025</v>
      </c>
      <c r="J345" s="7">
        <v>10710</v>
      </c>
      <c r="K345" s="7">
        <v>1077</v>
      </c>
      <c r="L345" s="7">
        <v>3000</v>
      </c>
      <c r="M345" s="7">
        <v>506</v>
      </c>
      <c r="N345" s="7">
        <v>1230</v>
      </c>
    </row>
    <row r="346" spans="1:14" x14ac:dyDescent="0.2">
      <c r="A346" s="120" t="s">
        <v>229</v>
      </c>
      <c r="B346" s="6" t="s">
        <v>11</v>
      </c>
      <c r="C346" s="13">
        <v>0.57385204081632657</v>
      </c>
      <c r="D346" s="13">
        <v>0.5117924528301887</v>
      </c>
      <c r="E346" s="13">
        <v>0.47826086956521741</v>
      </c>
      <c r="F346" s="13">
        <v>0.65845697329376851</v>
      </c>
      <c r="G346" s="13">
        <v>0.64694444444444443</v>
      </c>
      <c r="H346" s="13">
        <v>0.57674113009198424</v>
      </c>
      <c r="I346" s="7">
        <v>4499</v>
      </c>
      <c r="J346" s="7">
        <v>7840</v>
      </c>
      <c r="K346" s="7">
        <v>2170</v>
      </c>
      <c r="L346" s="7">
        <v>4240</v>
      </c>
      <c r="M346" s="7">
        <v>110</v>
      </c>
      <c r="N346" s="7">
        <v>230</v>
      </c>
    </row>
    <row r="347" spans="1:14" x14ac:dyDescent="0.2">
      <c r="A347" s="120" t="s">
        <v>230</v>
      </c>
      <c r="B347" s="6" t="s">
        <v>30</v>
      </c>
      <c r="C347" s="13">
        <v>0.86070507308684441</v>
      </c>
      <c r="D347" s="13">
        <v>0.67146401985111659</v>
      </c>
      <c r="E347" s="13">
        <v>0.81228070175438594</v>
      </c>
      <c r="F347" s="13">
        <v>0.97311522048364152</v>
      </c>
      <c r="G347" s="13">
        <v>0.96105263157894738</v>
      </c>
      <c r="H347" s="13">
        <v>0.86320072332730557</v>
      </c>
      <c r="I347" s="7">
        <v>10010</v>
      </c>
      <c r="J347" s="7">
        <v>11630</v>
      </c>
      <c r="K347" s="7">
        <v>2706</v>
      </c>
      <c r="L347" s="7">
        <v>4030</v>
      </c>
      <c r="M347" s="7">
        <v>463</v>
      </c>
      <c r="N347" s="7">
        <v>570</v>
      </c>
    </row>
    <row r="348" spans="1:14" x14ac:dyDescent="0.2">
      <c r="A348" s="120" t="s">
        <v>16</v>
      </c>
      <c r="B348" s="6" t="s">
        <v>13</v>
      </c>
      <c r="C348" s="13">
        <v>0.71130536130536126</v>
      </c>
      <c r="D348" s="13">
        <v>0.53333333333333333</v>
      </c>
      <c r="E348" s="13" t="e">
        <v>#DIV/0!</v>
      </c>
      <c r="F348" s="13">
        <v>0.75560407569141197</v>
      </c>
      <c r="G348" s="13">
        <v>0.75560407569141197</v>
      </c>
      <c r="H348" s="13">
        <v>0.71130536130536126</v>
      </c>
      <c r="I348" s="7">
        <v>6103</v>
      </c>
      <c r="J348" s="7">
        <v>8580</v>
      </c>
      <c r="K348" s="7">
        <v>912</v>
      </c>
      <c r="L348" s="7">
        <v>1710</v>
      </c>
      <c r="M348" s="7"/>
      <c r="N348" s="7"/>
    </row>
    <row r="349" spans="1:14" x14ac:dyDescent="0.2">
      <c r="A349" s="120" t="s">
        <v>228</v>
      </c>
      <c r="B349" s="6" t="s">
        <v>14</v>
      </c>
      <c r="C349" s="13">
        <v>0.66507798960138653</v>
      </c>
      <c r="D349" s="13">
        <v>0.67620528771384136</v>
      </c>
      <c r="E349" s="13">
        <v>0.76086956521739135</v>
      </c>
      <c r="F349" s="13">
        <v>0.64590163934426226</v>
      </c>
      <c r="G349" s="13">
        <v>0.65107632093933465</v>
      </c>
      <c r="H349" s="13">
        <v>0.66312997347480107</v>
      </c>
      <c r="I349" s="7">
        <v>7675</v>
      </c>
      <c r="J349" s="7">
        <v>11540</v>
      </c>
      <c r="K349" s="7">
        <v>4348</v>
      </c>
      <c r="L349" s="7">
        <v>6430</v>
      </c>
      <c r="M349" s="7">
        <v>175</v>
      </c>
      <c r="N349" s="7">
        <v>230</v>
      </c>
    </row>
    <row r="350" spans="1:14" x14ac:dyDescent="0.2">
      <c r="A350" s="120" t="s">
        <v>16</v>
      </c>
      <c r="B350" s="6" t="s">
        <v>15</v>
      </c>
      <c r="C350" s="13">
        <v>0.70901162790697669</v>
      </c>
      <c r="D350" s="13">
        <v>0.28333333333333333</v>
      </c>
      <c r="E350" s="13">
        <v>0.6166666666666667</v>
      </c>
      <c r="F350" s="13">
        <v>0.79190140845070423</v>
      </c>
      <c r="G350" s="13">
        <v>0.78827586206896549</v>
      </c>
      <c r="H350" s="13">
        <v>0.71065088757396455</v>
      </c>
      <c r="I350" s="7">
        <v>2439</v>
      </c>
      <c r="J350" s="7">
        <v>3440</v>
      </c>
      <c r="K350" s="7">
        <v>153</v>
      </c>
      <c r="L350" s="7">
        <v>540</v>
      </c>
      <c r="M350" s="7">
        <v>37</v>
      </c>
      <c r="N350" s="7">
        <v>60</v>
      </c>
    </row>
    <row r="351" spans="1:14" x14ac:dyDescent="0.2">
      <c r="A351" s="120" t="s">
        <v>16</v>
      </c>
      <c r="B351" s="6" t="s">
        <v>16</v>
      </c>
      <c r="C351" s="13">
        <v>0.89119496855345914</v>
      </c>
      <c r="D351" s="13">
        <v>0.647887323943662</v>
      </c>
      <c r="E351" s="13">
        <v>0.92212389380530968</v>
      </c>
      <c r="F351" s="13">
        <v>0.94774473772134982</v>
      </c>
      <c r="G351" s="13">
        <v>0.94681262073406314</v>
      </c>
      <c r="H351" s="13">
        <v>0.89025114771806646</v>
      </c>
      <c r="I351" s="7">
        <v>17004</v>
      </c>
      <c r="J351" s="7">
        <v>19080</v>
      </c>
      <c r="K351" s="7">
        <v>2300</v>
      </c>
      <c r="L351" s="7">
        <v>3550</v>
      </c>
      <c r="M351" s="7">
        <v>521</v>
      </c>
      <c r="N351" s="7">
        <v>565</v>
      </c>
    </row>
    <row r="352" spans="1:14" x14ac:dyDescent="0.2">
      <c r="A352" s="120" t="s">
        <v>229</v>
      </c>
      <c r="B352" s="6" t="s">
        <v>17</v>
      </c>
      <c r="C352" s="13">
        <v>0.89140624999999996</v>
      </c>
      <c r="D352" s="13">
        <v>0.85568627450980395</v>
      </c>
      <c r="E352" s="13" t="e">
        <v>#DIV/0!</v>
      </c>
      <c r="F352" s="13">
        <v>0.96201550387596901</v>
      </c>
      <c r="G352" s="13">
        <v>0.96201550387596901</v>
      </c>
      <c r="H352" s="13">
        <v>0.89140624999999996</v>
      </c>
      <c r="I352" s="7">
        <v>3423</v>
      </c>
      <c r="J352" s="7">
        <v>3840</v>
      </c>
      <c r="K352" s="7">
        <v>2182</v>
      </c>
      <c r="L352" s="7">
        <v>2550</v>
      </c>
      <c r="M352" s="7"/>
      <c r="N352" s="7"/>
    </row>
    <row r="353" spans="1:17" x14ac:dyDescent="0.2">
      <c r="A353" s="120" t="s">
        <v>229</v>
      </c>
      <c r="B353" s="6" t="s">
        <v>18</v>
      </c>
      <c r="C353" s="13">
        <v>0.73424657534246573</v>
      </c>
      <c r="D353" s="13">
        <v>0.58656126482213444</v>
      </c>
      <c r="E353" s="13">
        <v>0.51666666666666672</v>
      </c>
      <c r="F353" s="13">
        <v>0.80855018587360594</v>
      </c>
      <c r="G353" s="13">
        <v>0.80218181818181822</v>
      </c>
      <c r="H353" s="13">
        <v>0.73754740834386856</v>
      </c>
      <c r="I353" s="7">
        <v>5896</v>
      </c>
      <c r="J353" s="7">
        <v>8030</v>
      </c>
      <c r="K353" s="7">
        <v>1484</v>
      </c>
      <c r="L353" s="7">
        <v>2530</v>
      </c>
      <c r="M353" s="7">
        <v>62</v>
      </c>
      <c r="N353" s="7">
        <v>120</v>
      </c>
    </row>
    <row r="354" spans="1:17" x14ac:dyDescent="0.2">
      <c r="A354" s="120" t="s">
        <v>229</v>
      </c>
      <c r="B354" s="6" t="s">
        <v>19</v>
      </c>
      <c r="C354" s="13">
        <v>0.67493725349587663</v>
      </c>
      <c r="D354" s="13" t="e">
        <v>#DIV/0!</v>
      </c>
      <c r="E354" s="13" t="e">
        <v>#DIV/0!</v>
      </c>
      <c r="F354" s="13">
        <v>0.67493725349587663</v>
      </c>
      <c r="G354" s="13">
        <v>0.67493725349587663</v>
      </c>
      <c r="H354" s="13">
        <v>0.67493725349587663</v>
      </c>
      <c r="I354" s="7">
        <v>18824</v>
      </c>
      <c r="J354" s="7">
        <v>27890</v>
      </c>
      <c r="K354" s="7"/>
      <c r="L354" s="7"/>
      <c r="M354" s="7"/>
      <c r="N354" s="7"/>
    </row>
    <row r="355" spans="1:17" x14ac:dyDescent="0.2">
      <c r="A355" s="120" t="s">
        <v>230</v>
      </c>
      <c r="B355" s="6" t="s">
        <v>20</v>
      </c>
      <c r="C355" s="13">
        <v>0.77399267399267402</v>
      </c>
      <c r="D355" s="13">
        <v>0.72068965517241379</v>
      </c>
      <c r="E355" s="13">
        <v>0.84705882352941175</v>
      </c>
      <c r="F355" s="13">
        <v>0.79661971830985912</v>
      </c>
      <c r="G355" s="13">
        <v>0.79892473118279572</v>
      </c>
      <c r="H355" s="13">
        <v>0.77164461247637051</v>
      </c>
      <c r="I355" s="7">
        <v>2113</v>
      </c>
      <c r="J355" s="7">
        <v>2730</v>
      </c>
      <c r="K355" s="7">
        <v>627</v>
      </c>
      <c r="L355" s="7">
        <v>870</v>
      </c>
      <c r="M355" s="7">
        <v>72</v>
      </c>
      <c r="N355" s="7">
        <v>85</v>
      </c>
    </row>
    <row r="356" spans="1:17" x14ac:dyDescent="0.2">
      <c r="A356" s="120" t="s">
        <v>228</v>
      </c>
      <c r="B356" s="6" t="s">
        <v>21</v>
      </c>
      <c r="C356" s="13">
        <v>0.81068780363078496</v>
      </c>
      <c r="D356" s="13">
        <v>0.6638356164383562</v>
      </c>
      <c r="E356" s="13">
        <v>0.66570247933884297</v>
      </c>
      <c r="F356" s="13">
        <v>0.87645532072673338</v>
      </c>
      <c r="G356" s="13">
        <v>0.84438855705752913</v>
      </c>
      <c r="H356" s="13">
        <v>0.83116428362999706</v>
      </c>
      <c r="I356" s="7">
        <v>31706</v>
      </c>
      <c r="J356" s="7">
        <v>39110</v>
      </c>
      <c r="K356" s="7">
        <v>4846</v>
      </c>
      <c r="L356" s="7">
        <v>7300</v>
      </c>
      <c r="M356" s="7">
        <v>3222</v>
      </c>
      <c r="N356" s="7">
        <v>4840</v>
      </c>
    </row>
    <row r="357" spans="1:17" x14ac:dyDescent="0.2">
      <c r="A357" s="120" t="s">
        <v>16</v>
      </c>
      <c r="B357" s="6" t="s">
        <v>22</v>
      </c>
      <c r="C357" s="13">
        <v>0.7493333333333333</v>
      </c>
      <c r="D357" s="13">
        <v>0.66444444444444439</v>
      </c>
      <c r="E357" s="13">
        <v>0.9</v>
      </c>
      <c r="F357" s="13">
        <v>0.76910112359550564</v>
      </c>
      <c r="G357" s="13">
        <v>0.77055555555555555</v>
      </c>
      <c r="H357" s="13">
        <v>0.74798206278026902</v>
      </c>
      <c r="I357" s="7">
        <v>1686</v>
      </c>
      <c r="J357" s="7">
        <v>2250</v>
      </c>
      <c r="K357" s="7">
        <v>299</v>
      </c>
      <c r="L357" s="7">
        <v>450</v>
      </c>
      <c r="M357" s="7">
        <v>18</v>
      </c>
      <c r="N357" s="7">
        <v>20</v>
      </c>
    </row>
    <row r="358" spans="1:17" x14ac:dyDescent="0.2">
      <c r="A358" s="120" t="s">
        <v>230</v>
      </c>
      <c r="B358" s="6" t="s">
        <v>23</v>
      </c>
      <c r="C358" s="13">
        <v>0.94340909090909086</v>
      </c>
      <c r="D358" s="13">
        <v>0.78776595744680855</v>
      </c>
      <c r="E358" s="13">
        <v>1.0785714285714285</v>
      </c>
      <c r="F358" s="13">
        <v>1.0584033613445378</v>
      </c>
      <c r="G358" s="13">
        <v>1.0595238095238095</v>
      </c>
      <c r="H358" s="13">
        <v>0.93896713615023475</v>
      </c>
      <c r="I358" s="7">
        <v>4151</v>
      </c>
      <c r="J358" s="7">
        <v>4400</v>
      </c>
      <c r="K358" s="7">
        <v>1481</v>
      </c>
      <c r="L358" s="7">
        <v>1880</v>
      </c>
      <c r="M358" s="7">
        <v>151</v>
      </c>
      <c r="N358" s="7">
        <v>140</v>
      </c>
    </row>
    <row r="359" spans="1:17" x14ac:dyDescent="0.2">
      <c r="A359" s="120"/>
      <c r="B359" s="8" t="s">
        <v>2</v>
      </c>
      <c r="C359" s="9">
        <v>0.72855388989402947</v>
      </c>
      <c r="D359" s="9">
        <v>0.59044854881266495</v>
      </c>
      <c r="E359" s="9">
        <v>0.67773573005361087</v>
      </c>
      <c r="F359" s="9">
        <v>0.78835206177911987</v>
      </c>
      <c r="G359" s="9">
        <v>0.77334417251411947</v>
      </c>
      <c r="H359" s="9">
        <v>0.73435441488787301</v>
      </c>
      <c r="I359" s="10">
        <v>225502</v>
      </c>
      <c r="J359" s="10">
        <v>309520</v>
      </c>
      <c r="K359" s="10">
        <v>44756</v>
      </c>
      <c r="L359" s="10">
        <v>75800</v>
      </c>
      <c r="M359" s="10">
        <v>21491</v>
      </c>
      <c r="N359" s="10">
        <v>31710</v>
      </c>
    </row>
    <row r="360" spans="1:17" x14ac:dyDescent="0.2">
      <c r="A360" s="120"/>
      <c r="B360" s="114" t="s">
        <v>228</v>
      </c>
      <c r="C360" s="117">
        <v>0.7640918409184092</v>
      </c>
      <c r="D360" s="117">
        <v>0.65689129698611581</v>
      </c>
      <c r="E360" s="117">
        <v>0.71908112582781458</v>
      </c>
      <c r="F360" s="117">
        <v>0.8263990624084383</v>
      </c>
      <c r="G360" s="117">
        <v>0.79834451417442109</v>
      </c>
      <c r="H360" s="117">
        <v>0.77521218938541769</v>
      </c>
      <c r="I360" s="116">
        <v>93181</v>
      </c>
      <c r="J360" s="116">
        <v>121950</v>
      </c>
      <c r="K360" s="116">
        <v>19398</v>
      </c>
      <c r="L360" s="116">
        <v>29530</v>
      </c>
      <c r="M360" s="116">
        <v>17373</v>
      </c>
      <c r="N360" s="116">
        <v>24160</v>
      </c>
    </row>
    <row r="361" spans="1:17" x14ac:dyDescent="0.2">
      <c r="A361" s="120"/>
      <c r="B361" s="114" t="s">
        <v>229</v>
      </c>
      <c r="C361" s="117">
        <v>0.72128887463930746</v>
      </c>
      <c r="D361" s="117">
        <v>0.62657828282828287</v>
      </c>
      <c r="E361" s="117">
        <v>0.64109589041095894</v>
      </c>
      <c r="F361" s="117">
        <v>0.75531543331150408</v>
      </c>
      <c r="G361" s="117">
        <v>0.75352385045122472</v>
      </c>
      <c r="H361" s="117">
        <v>0.72223844282238447</v>
      </c>
      <c r="I361" s="116">
        <v>44994</v>
      </c>
      <c r="J361" s="116">
        <v>62380</v>
      </c>
      <c r="K361" s="116">
        <v>9925</v>
      </c>
      <c r="L361" s="116">
        <v>15840</v>
      </c>
      <c r="M361" s="116">
        <v>468</v>
      </c>
      <c r="N361" s="116">
        <v>730</v>
      </c>
    </row>
    <row r="362" spans="1:17" x14ac:dyDescent="0.2">
      <c r="A362" s="120"/>
      <c r="B362" s="114" t="s">
        <v>230</v>
      </c>
      <c r="C362" s="117">
        <v>0.62351190476190477</v>
      </c>
      <c r="D362" s="117">
        <v>0.53729989327641414</v>
      </c>
      <c r="E362" s="117">
        <v>0.49077412513255569</v>
      </c>
      <c r="F362" s="117">
        <v>0.6840513166779203</v>
      </c>
      <c r="G362" s="117">
        <v>0.66221849544801148</v>
      </c>
      <c r="H362" s="117">
        <v>0.63473504886577603</v>
      </c>
      <c r="I362" s="116">
        <v>37710</v>
      </c>
      <c r="J362" s="116">
        <v>60480</v>
      </c>
      <c r="K362" s="116">
        <v>10069</v>
      </c>
      <c r="L362" s="116">
        <v>18740</v>
      </c>
      <c r="M362" s="116">
        <v>2314</v>
      </c>
      <c r="N362" s="116">
        <v>4715</v>
      </c>
    </row>
    <row r="363" spans="1:17" x14ac:dyDescent="0.2">
      <c r="A363" s="120"/>
      <c r="B363" s="114" t="s">
        <v>16</v>
      </c>
      <c r="C363" s="117">
        <v>0.76675938803894295</v>
      </c>
      <c r="D363" s="117">
        <v>0.45885372112917022</v>
      </c>
      <c r="E363" s="117">
        <v>0.63467933491686457</v>
      </c>
      <c r="F363" s="117">
        <v>0.84291466169105367</v>
      </c>
      <c r="G363" s="117">
        <v>0.83464730290456435</v>
      </c>
      <c r="H363" s="117">
        <v>0.77120038335596197</v>
      </c>
      <c r="I363" s="116">
        <v>49617</v>
      </c>
      <c r="J363" s="116">
        <v>64710</v>
      </c>
      <c r="K363" s="116">
        <v>5364</v>
      </c>
      <c r="L363" s="116">
        <v>11690</v>
      </c>
      <c r="M363" s="116">
        <v>1336</v>
      </c>
      <c r="N363" s="116">
        <v>2105</v>
      </c>
    </row>
    <row r="364" spans="1:17" x14ac:dyDescent="0.2">
      <c r="A364" s="120"/>
    </row>
    <row r="365" spans="1:17" x14ac:dyDescent="0.2">
      <c r="A365" s="120"/>
    </row>
    <row r="366" spans="1:17" ht="14.25" x14ac:dyDescent="0.2">
      <c r="A366" s="120"/>
      <c r="B366" s="5" t="s">
        <v>201</v>
      </c>
    </row>
    <row r="367" spans="1:17" x14ac:dyDescent="0.2">
      <c r="A367" s="120"/>
      <c r="B367" s="14"/>
    </row>
    <row r="368" spans="1:17" x14ac:dyDescent="0.2">
      <c r="A368" s="120"/>
      <c r="B368" s="3"/>
      <c r="C368" s="12" t="s">
        <v>27</v>
      </c>
      <c r="D368" s="12"/>
      <c r="E368" s="12"/>
      <c r="F368" s="12"/>
      <c r="G368" s="12"/>
      <c r="H368" s="12"/>
      <c r="I368" s="11" t="s">
        <v>24</v>
      </c>
      <c r="J368" s="11"/>
      <c r="K368" s="11"/>
      <c r="L368" s="11" t="s">
        <v>0</v>
      </c>
      <c r="M368" s="11"/>
      <c r="N368" s="11"/>
      <c r="O368" s="11" t="s">
        <v>28</v>
      </c>
      <c r="P368" s="11"/>
      <c r="Q368" s="11"/>
    </row>
    <row r="369" spans="1:21" ht="48" x14ac:dyDescent="0.2">
      <c r="A369" s="120"/>
      <c r="B369" s="16" t="s">
        <v>42</v>
      </c>
      <c r="C369" s="16" t="s">
        <v>24</v>
      </c>
      <c r="D369" s="16" t="s">
        <v>0</v>
      </c>
      <c r="E369" s="16" t="s">
        <v>28</v>
      </c>
      <c r="F369" s="16" t="s">
        <v>34</v>
      </c>
      <c r="G369" s="16" t="s">
        <v>200</v>
      </c>
      <c r="H369" s="16" t="s">
        <v>226</v>
      </c>
      <c r="I369" s="16" t="s">
        <v>45</v>
      </c>
      <c r="J369" s="16" t="s">
        <v>46</v>
      </c>
      <c r="K369" s="16" t="s">
        <v>47</v>
      </c>
      <c r="L369" s="16" t="s">
        <v>45</v>
      </c>
      <c r="M369" s="16" t="s">
        <v>46</v>
      </c>
      <c r="N369" s="16" t="s">
        <v>47</v>
      </c>
      <c r="O369" s="16" t="s">
        <v>45</v>
      </c>
      <c r="P369" s="16" t="s">
        <v>46</v>
      </c>
      <c r="Q369" s="16" t="s">
        <v>47</v>
      </c>
    </row>
    <row r="370" spans="1:21" x14ac:dyDescent="0.2">
      <c r="A370" s="120" t="s">
        <v>228</v>
      </c>
      <c r="B370" s="6" t="s">
        <v>4</v>
      </c>
      <c r="C370" s="13">
        <v>0.62063065265216333</v>
      </c>
      <c r="D370" s="13">
        <v>0.50779510022271712</v>
      </c>
      <c r="E370" s="13">
        <v>0.38416075650118203</v>
      </c>
      <c r="F370" s="13">
        <v>0.71030042918454939</v>
      </c>
      <c r="G370" s="13">
        <v>0.63454146073585938</v>
      </c>
      <c r="H370" s="13">
        <v>0.68228043143297379</v>
      </c>
      <c r="I370" s="7">
        <v>4091</v>
      </c>
      <c r="J370" s="7">
        <v>2539</v>
      </c>
      <c r="K370" s="7">
        <v>6592</v>
      </c>
      <c r="L370" s="7">
        <v>449</v>
      </c>
      <c r="M370" s="7">
        <v>228</v>
      </c>
      <c r="N370" s="7">
        <v>851</v>
      </c>
      <c r="O370" s="7">
        <v>846</v>
      </c>
      <c r="P370" s="7">
        <v>325</v>
      </c>
      <c r="Q370" s="7">
        <v>2476</v>
      </c>
      <c r="U370" s="29"/>
    </row>
    <row r="371" spans="1:21" x14ac:dyDescent="0.2">
      <c r="A371" s="120" t="s">
        <v>229</v>
      </c>
      <c r="B371" s="6" t="s">
        <v>5</v>
      </c>
      <c r="C371" s="13">
        <v>0.46280447662936142</v>
      </c>
      <c r="D371" s="13">
        <v>0.25719960278053627</v>
      </c>
      <c r="E371" s="13">
        <v>0.23728813559322035</v>
      </c>
      <c r="F371" s="13">
        <v>0.57454361054766734</v>
      </c>
      <c r="G371" s="13">
        <v>0.56474643032988681</v>
      </c>
      <c r="H371" s="13">
        <v>0.46727089627391744</v>
      </c>
      <c r="I371" s="7">
        <v>3038</v>
      </c>
      <c r="J371" s="7">
        <v>1406</v>
      </c>
      <c r="K371" s="7">
        <v>7729</v>
      </c>
      <c r="L371" s="7">
        <v>1007</v>
      </c>
      <c r="M371" s="7">
        <v>259</v>
      </c>
      <c r="N371" s="7">
        <v>4621</v>
      </c>
      <c r="O371" s="7">
        <v>59</v>
      </c>
      <c r="P371" s="7">
        <v>14</v>
      </c>
      <c r="Q371" s="7">
        <v>244</v>
      </c>
      <c r="U371" s="29"/>
    </row>
    <row r="372" spans="1:21" x14ac:dyDescent="0.2">
      <c r="A372" s="120" t="s">
        <v>16</v>
      </c>
      <c r="B372" s="6" t="s">
        <v>6</v>
      </c>
      <c r="C372" s="13">
        <v>0.62374147450470929</v>
      </c>
      <c r="D372" s="13">
        <v>0.44858156028368795</v>
      </c>
      <c r="E372" s="13">
        <v>0.26635514018691586</v>
      </c>
      <c r="F372" s="13">
        <v>0.65631970260223049</v>
      </c>
      <c r="G372" s="13">
        <v>0.64140150160886666</v>
      </c>
      <c r="H372" s="13">
        <v>0.63660834454912518</v>
      </c>
      <c r="I372" s="7">
        <v>6158</v>
      </c>
      <c r="J372" s="7">
        <v>3841</v>
      </c>
      <c r="K372" s="7">
        <v>10188</v>
      </c>
      <c r="L372" s="7">
        <v>564</v>
      </c>
      <c r="M372" s="7">
        <v>253</v>
      </c>
      <c r="N372" s="7">
        <v>1564</v>
      </c>
      <c r="O372" s="7">
        <v>214</v>
      </c>
      <c r="P372" s="7">
        <v>57</v>
      </c>
      <c r="Q372" s="7">
        <v>894</v>
      </c>
      <c r="U372" s="29"/>
    </row>
    <row r="373" spans="1:21" x14ac:dyDescent="0.2">
      <c r="A373" s="120" t="s">
        <v>230</v>
      </c>
      <c r="B373" s="6" t="s">
        <v>7</v>
      </c>
      <c r="C373" s="13">
        <v>0.65081618168914124</v>
      </c>
      <c r="D373" s="13">
        <v>0.43783783783783786</v>
      </c>
      <c r="E373" s="13">
        <v>0.32442748091603052</v>
      </c>
      <c r="F373" s="13">
        <v>0.72598353156450135</v>
      </c>
      <c r="G373" s="13">
        <v>0.68300653594771243</v>
      </c>
      <c r="H373" s="13">
        <v>0.68427230046948362</v>
      </c>
      <c r="I373" s="7">
        <v>2818</v>
      </c>
      <c r="J373" s="7">
        <v>1834</v>
      </c>
      <c r="K373" s="7">
        <v>3910</v>
      </c>
      <c r="L373" s="7">
        <v>370</v>
      </c>
      <c r="M373" s="7">
        <v>162</v>
      </c>
      <c r="N373" s="7">
        <v>884</v>
      </c>
      <c r="O373" s="7">
        <v>262</v>
      </c>
      <c r="P373" s="7">
        <v>85</v>
      </c>
      <c r="Q373" s="7">
        <v>898</v>
      </c>
      <c r="U373" s="29"/>
    </row>
    <row r="374" spans="1:21" x14ac:dyDescent="0.2">
      <c r="A374" s="120" t="s">
        <v>228</v>
      </c>
      <c r="B374" s="6" t="s">
        <v>8</v>
      </c>
      <c r="C374" s="13">
        <v>0.50786619825874446</v>
      </c>
      <c r="D374" s="13">
        <v>0.39184746877054571</v>
      </c>
      <c r="E374" s="13">
        <v>0.34677841801990572</v>
      </c>
      <c r="F374" s="13">
        <v>0.66313763233878731</v>
      </c>
      <c r="G374" s="13">
        <v>0.54297652208515723</v>
      </c>
      <c r="H374" s="13">
        <v>0.57416990081931862</v>
      </c>
      <c r="I374" s="7">
        <v>6547</v>
      </c>
      <c r="J374" s="7">
        <v>3325</v>
      </c>
      <c r="K374" s="7">
        <v>14683</v>
      </c>
      <c r="L374" s="7">
        <v>1521</v>
      </c>
      <c r="M374" s="7">
        <v>596</v>
      </c>
      <c r="N374" s="7">
        <v>4056</v>
      </c>
      <c r="O374" s="7">
        <v>1909</v>
      </c>
      <c r="P374" s="7">
        <v>662</v>
      </c>
      <c r="Q374" s="7">
        <v>6411</v>
      </c>
      <c r="U374" s="29"/>
    </row>
    <row r="375" spans="1:21" x14ac:dyDescent="0.2">
      <c r="A375" s="120" t="s">
        <v>230</v>
      </c>
      <c r="B375" s="6" t="s">
        <v>9</v>
      </c>
      <c r="C375" s="13">
        <v>0.53283950617283948</v>
      </c>
      <c r="D375" s="13">
        <v>0.36666666666666664</v>
      </c>
      <c r="E375" s="13">
        <v>0.31182795698924731</v>
      </c>
      <c r="F375" s="13">
        <v>0.66319444444444442</v>
      </c>
      <c r="G375" s="13">
        <v>0.63694779116465861</v>
      </c>
      <c r="H375" s="13">
        <v>0.54347826086956519</v>
      </c>
      <c r="I375" s="7">
        <v>2025</v>
      </c>
      <c r="J375" s="7">
        <v>1079</v>
      </c>
      <c r="K375" s="7">
        <v>4321</v>
      </c>
      <c r="L375" s="7">
        <v>780</v>
      </c>
      <c r="M375" s="7">
        <v>286</v>
      </c>
      <c r="N375" s="7">
        <v>2435</v>
      </c>
      <c r="O375" s="7">
        <v>93</v>
      </c>
      <c r="P375" s="7">
        <v>29</v>
      </c>
      <c r="Q375" s="7">
        <v>312</v>
      </c>
      <c r="U375" s="29"/>
    </row>
    <row r="376" spans="1:21" x14ac:dyDescent="0.2">
      <c r="A376" s="120" t="s">
        <v>230</v>
      </c>
      <c r="B376" s="6" t="s">
        <v>10</v>
      </c>
      <c r="C376" s="13">
        <v>0.63228438228438233</v>
      </c>
      <c r="D376" s="13">
        <v>0.47549019607843135</v>
      </c>
      <c r="E376" s="13">
        <v>0.39361702127659576</v>
      </c>
      <c r="F376" s="13">
        <v>0.72946428571428568</v>
      </c>
      <c r="G376" s="13">
        <v>0.68119266055045868</v>
      </c>
      <c r="H376" s="13">
        <v>0.66164921465968585</v>
      </c>
      <c r="I376" s="7">
        <v>1716</v>
      </c>
      <c r="J376" s="7">
        <v>1085</v>
      </c>
      <c r="K376" s="7">
        <v>2628</v>
      </c>
      <c r="L376" s="7">
        <v>408</v>
      </c>
      <c r="M376" s="7">
        <v>194</v>
      </c>
      <c r="N376" s="7">
        <v>986</v>
      </c>
      <c r="O376" s="7">
        <v>188</v>
      </c>
      <c r="P376" s="7">
        <v>74</v>
      </c>
      <c r="Q376" s="7">
        <v>580</v>
      </c>
      <c r="U376" s="29"/>
    </row>
    <row r="377" spans="1:21" x14ac:dyDescent="0.2">
      <c r="A377" s="120" t="s">
        <v>229</v>
      </c>
      <c r="B377" s="6" t="s">
        <v>11</v>
      </c>
      <c r="C377" s="13">
        <v>0.43623570800351802</v>
      </c>
      <c r="D377" s="13">
        <v>0.29021558872305142</v>
      </c>
      <c r="E377" s="13">
        <v>0.28947368421052633</v>
      </c>
      <c r="F377" s="13">
        <v>0.625</v>
      </c>
      <c r="G377" s="13">
        <v>0.601123595505618</v>
      </c>
      <c r="H377" s="13">
        <v>0.44131028207461326</v>
      </c>
      <c r="I377" s="7">
        <v>1137</v>
      </c>
      <c r="J377" s="7">
        <v>496</v>
      </c>
      <c r="K377" s="7">
        <v>2904</v>
      </c>
      <c r="L377" s="7">
        <v>603</v>
      </c>
      <c r="M377" s="7">
        <v>175</v>
      </c>
      <c r="N377" s="7">
        <v>2070</v>
      </c>
      <c r="O377" s="7">
        <v>38</v>
      </c>
      <c r="P377" s="7">
        <v>11</v>
      </c>
      <c r="Q377" s="7">
        <v>111</v>
      </c>
      <c r="U377" s="29"/>
    </row>
    <row r="378" spans="1:21" x14ac:dyDescent="0.2">
      <c r="A378" s="120" t="s">
        <v>230</v>
      </c>
      <c r="B378" s="6" t="s">
        <v>12</v>
      </c>
      <c r="C378" s="13">
        <v>0.56705882352941173</v>
      </c>
      <c r="D378" s="13">
        <v>0.35684647302904565</v>
      </c>
      <c r="E378" s="13">
        <v>0.41666666666666669</v>
      </c>
      <c r="F378" s="13">
        <v>0.66492146596858637</v>
      </c>
      <c r="G378" s="13">
        <v>0.65024630541871919</v>
      </c>
      <c r="H378" s="13">
        <v>0.57371007371007376</v>
      </c>
      <c r="I378" s="7">
        <v>1700</v>
      </c>
      <c r="J378" s="7">
        <v>964</v>
      </c>
      <c r="K378" s="7">
        <v>3409</v>
      </c>
      <c r="L378" s="7">
        <v>482</v>
      </c>
      <c r="M378" s="7">
        <v>172</v>
      </c>
      <c r="N378" s="7">
        <v>1647</v>
      </c>
      <c r="O378" s="7">
        <v>72</v>
      </c>
      <c r="P378" s="7">
        <v>30</v>
      </c>
      <c r="Q378" s="7">
        <v>244</v>
      </c>
      <c r="U378" s="29"/>
    </row>
    <row r="379" spans="1:21" x14ac:dyDescent="0.2">
      <c r="A379" s="120" t="s">
        <v>16</v>
      </c>
      <c r="B379" s="6" t="s">
        <v>13</v>
      </c>
      <c r="C379" s="13">
        <v>0.55090311986863716</v>
      </c>
      <c r="D379" s="13">
        <v>0.3125</v>
      </c>
      <c r="E379" s="13" t="e">
        <v>#DIV/0!</v>
      </c>
      <c r="F379" s="13">
        <v>0.59117082533589249</v>
      </c>
      <c r="G379" s="13">
        <v>0.59117082533589249</v>
      </c>
      <c r="H379" s="13">
        <v>0.55090311986863716</v>
      </c>
      <c r="I379" s="7">
        <v>1218</v>
      </c>
      <c r="J379" s="7">
        <v>671</v>
      </c>
      <c r="K379" s="7">
        <v>2376</v>
      </c>
      <c r="L379" s="7">
        <v>176</v>
      </c>
      <c r="M379" s="7">
        <v>55</v>
      </c>
      <c r="N379" s="7">
        <v>695</v>
      </c>
      <c r="O379" s="7">
        <v>0</v>
      </c>
      <c r="P379" s="7">
        <v>0</v>
      </c>
      <c r="Q379" s="7">
        <v>0</v>
      </c>
      <c r="U379" s="29"/>
    </row>
    <row r="380" spans="1:21" x14ac:dyDescent="0.2">
      <c r="A380" s="120" t="s">
        <v>228</v>
      </c>
      <c r="B380" s="6" t="s">
        <v>14</v>
      </c>
      <c r="C380" s="13">
        <v>0.34167318217357312</v>
      </c>
      <c r="D380" s="13">
        <v>0.22533333333333333</v>
      </c>
      <c r="E380" s="13">
        <v>0.36</v>
      </c>
      <c r="F380" s="13">
        <v>0.51388888888888884</v>
      </c>
      <c r="G380" s="13">
        <v>0.50661625708884683</v>
      </c>
      <c r="H380" s="13">
        <v>0.3413078149920255</v>
      </c>
      <c r="I380" s="7">
        <v>1279</v>
      </c>
      <c r="J380" s="7">
        <v>437</v>
      </c>
      <c r="K380" s="7">
        <v>4661</v>
      </c>
      <c r="L380" s="7">
        <v>750</v>
      </c>
      <c r="M380" s="7">
        <v>169</v>
      </c>
      <c r="N380" s="7">
        <v>3587</v>
      </c>
      <c r="O380" s="7">
        <v>25</v>
      </c>
      <c r="P380" s="7">
        <v>9</v>
      </c>
      <c r="Q380" s="7">
        <v>80</v>
      </c>
      <c r="U380" s="29"/>
    </row>
    <row r="381" spans="1:21" x14ac:dyDescent="0.2">
      <c r="A381" s="120" t="s">
        <v>16</v>
      </c>
      <c r="B381" s="6" t="s">
        <v>15</v>
      </c>
      <c r="C381" s="13">
        <v>0.6141141141141141</v>
      </c>
      <c r="D381" s="13">
        <v>0.44642857142857145</v>
      </c>
      <c r="E381" s="13">
        <v>0.1</v>
      </c>
      <c r="F381" s="13">
        <v>0.63833333333333331</v>
      </c>
      <c r="G381" s="13">
        <v>0.62950819672131153</v>
      </c>
      <c r="H381" s="13">
        <v>0.62195121951219512</v>
      </c>
      <c r="I381" s="7">
        <v>666</v>
      </c>
      <c r="J381" s="7">
        <v>409</v>
      </c>
      <c r="K381" s="7">
        <v>1085</v>
      </c>
      <c r="L381" s="7">
        <v>56</v>
      </c>
      <c r="M381" s="7">
        <v>25</v>
      </c>
      <c r="N381" s="7">
        <v>164</v>
      </c>
      <c r="O381" s="7">
        <v>10</v>
      </c>
      <c r="P381" s="7">
        <v>1</v>
      </c>
      <c r="Q381" s="7">
        <v>58</v>
      </c>
      <c r="U381" s="29"/>
    </row>
    <row r="382" spans="1:21" x14ac:dyDescent="0.2">
      <c r="A382" s="120" t="s">
        <v>16</v>
      </c>
      <c r="B382" s="6" t="s">
        <v>16</v>
      </c>
      <c r="C382" s="13">
        <v>0.63629373317954629</v>
      </c>
      <c r="D382" s="13">
        <v>0.44886363636363635</v>
      </c>
      <c r="E382" s="13">
        <v>0.2857142857142857</v>
      </c>
      <c r="F382" s="13">
        <v>0.67657822506861853</v>
      </c>
      <c r="G382" s="13">
        <v>0.66562916851934195</v>
      </c>
      <c r="H382" s="13">
        <v>0.6449960598896769</v>
      </c>
      <c r="I382" s="7">
        <v>2601</v>
      </c>
      <c r="J382" s="7">
        <v>1655</v>
      </c>
      <c r="K382" s="7">
        <v>3391</v>
      </c>
      <c r="L382" s="7">
        <v>352</v>
      </c>
      <c r="M382" s="7">
        <v>158</v>
      </c>
      <c r="N382" s="7">
        <v>775</v>
      </c>
      <c r="O382" s="7">
        <v>63</v>
      </c>
      <c r="P382" s="7">
        <v>18</v>
      </c>
      <c r="Q382" s="7">
        <v>218</v>
      </c>
      <c r="U382" s="29"/>
    </row>
    <row r="383" spans="1:21" x14ac:dyDescent="0.2">
      <c r="A383" s="120" t="s">
        <v>229</v>
      </c>
      <c r="B383" s="6" t="s">
        <v>17</v>
      </c>
      <c r="C383" s="13">
        <v>0.45014245014245013</v>
      </c>
      <c r="D383" s="13">
        <v>0.35429769392033544</v>
      </c>
      <c r="E383" s="13" t="e">
        <v>#DIV/0!</v>
      </c>
      <c r="F383" s="13">
        <v>0.65333333333333332</v>
      </c>
      <c r="G383" s="13">
        <v>0.65333333333333332</v>
      </c>
      <c r="H383" s="13">
        <v>0.45014245014245013</v>
      </c>
      <c r="I383" s="7">
        <v>702</v>
      </c>
      <c r="J383" s="7">
        <v>316</v>
      </c>
      <c r="K383" s="7">
        <v>1641</v>
      </c>
      <c r="L383" s="7">
        <v>477</v>
      </c>
      <c r="M383" s="7">
        <v>169</v>
      </c>
      <c r="N383" s="7">
        <v>1441</v>
      </c>
      <c r="O383" s="7">
        <v>0</v>
      </c>
      <c r="P383" s="7">
        <v>0</v>
      </c>
      <c r="Q383" s="7">
        <v>0</v>
      </c>
      <c r="U383" s="29"/>
    </row>
    <row r="384" spans="1:21" x14ac:dyDescent="0.2">
      <c r="A384" s="120" t="s">
        <v>229</v>
      </c>
      <c r="B384" s="6" t="s">
        <v>18</v>
      </c>
      <c r="C384" s="13">
        <v>0.57541899441340782</v>
      </c>
      <c r="D384" s="13">
        <v>0.40333333333333332</v>
      </c>
      <c r="E384" s="13">
        <v>0.44444444444444442</v>
      </c>
      <c r="F384" s="13">
        <v>0.62387791741472176</v>
      </c>
      <c r="G384" s="13">
        <v>0.62102473498233213</v>
      </c>
      <c r="H384" s="13">
        <v>0.57708628005657714</v>
      </c>
      <c r="I384" s="7">
        <v>1432</v>
      </c>
      <c r="J384" s="7">
        <v>824</v>
      </c>
      <c r="K384" s="7">
        <v>2508</v>
      </c>
      <c r="L384" s="7">
        <v>300</v>
      </c>
      <c r="M384" s="7">
        <v>121</v>
      </c>
      <c r="N384" s="7">
        <v>899</v>
      </c>
      <c r="O384" s="7">
        <v>18</v>
      </c>
      <c r="P384" s="7">
        <v>8</v>
      </c>
      <c r="Q384" s="7">
        <v>47</v>
      </c>
      <c r="U384" s="29"/>
    </row>
    <row r="385" spans="1:21" x14ac:dyDescent="0.2">
      <c r="A385" s="120" t="s">
        <v>229</v>
      </c>
      <c r="B385" s="6" t="s">
        <v>19</v>
      </c>
      <c r="C385" s="13">
        <v>0.54688635812939179</v>
      </c>
      <c r="D385" s="13">
        <v>0.32590942835931702</v>
      </c>
      <c r="E385" s="13">
        <v>0.51515151515151514</v>
      </c>
      <c r="F385" s="13">
        <v>0.65908243192838489</v>
      </c>
      <c r="G385" s="13">
        <v>0.65395683453237408</v>
      </c>
      <c r="H385" s="13">
        <v>0.54766633565044687</v>
      </c>
      <c r="I385" s="7">
        <v>4127</v>
      </c>
      <c r="J385" s="7">
        <v>2257</v>
      </c>
      <c r="K385" s="7">
        <v>8929</v>
      </c>
      <c r="L385" s="7">
        <v>1347</v>
      </c>
      <c r="M385" s="7">
        <v>439</v>
      </c>
      <c r="N385" s="7">
        <v>4373</v>
      </c>
      <c r="O385" s="7">
        <v>99</v>
      </c>
      <c r="P385" s="7">
        <v>51</v>
      </c>
      <c r="Q385" s="7">
        <v>375</v>
      </c>
      <c r="U385" s="29"/>
    </row>
    <row r="386" spans="1:21" x14ac:dyDescent="0.2">
      <c r="A386" s="120" t="s">
        <v>230</v>
      </c>
      <c r="B386" s="6" t="s">
        <v>20</v>
      </c>
      <c r="C386" s="13">
        <v>0.68</v>
      </c>
      <c r="D386" s="13">
        <v>0.5161290322580645</v>
      </c>
      <c r="E386" s="13">
        <v>0.8571428571428571</v>
      </c>
      <c r="F386" s="13">
        <v>0.7398119122257053</v>
      </c>
      <c r="G386" s="13">
        <v>0.74233128834355833</v>
      </c>
      <c r="H386" s="13">
        <v>0.67720090293453727</v>
      </c>
      <c r="I386" s="7">
        <v>450</v>
      </c>
      <c r="J386" s="7">
        <v>306</v>
      </c>
      <c r="K386" s="7">
        <v>546</v>
      </c>
      <c r="L386" s="7">
        <v>124</v>
      </c>
      <c r="M386" s="7">
        <v>64</v>
      </c>
      <c r="N386" s="7">
        <v>257</v>
      </c>
      <c r="O386" s="7">
        <v>7</v>
      </c>
      <c r="P386" s="7">
        <v>6</v>
      </c>
      <c r="Q386" s="7">
        <v>4</v>
      </c>
      <c r="U386" s="29"/>
    </row>
    <row r="387" spans="1:21" x14ac:dyDescent="0.2">
      <c r="A387" s="120" t="s">
        <v>228</v>
      </c>
      <c r="B387" s="6" t="s">
        <v>21</v>
      </c>
      <c r="C387" s="13">
        <v>0.67079412250288917</v>
      </c>
      <c r="D387" s="13">
        <v>0.53472987872105848</v>
      </c>
      <c r="E387" s="13">
        <v>0.42785234899328861</v>
      </c>
      <c r="F387" s="13">
        <v>0.72968818620992537</v>
      </c>
      <c r="G387" s="13">
        <v>0.69475728155339811</v>
      </c>
      <c r="H387" s="13">
        <v>0.69730818531404504</v>
      </c>
      <c r="I387" s="7">
        <v>6057</v>
      </c>
      <c r="J387" s="7">
        <v>4063</v>
      </c>
      <c r="K387" s="7">
        <v>7933</v>
      </c>
      <c r="L387" s="7">
        <v>907</v>
      </c>
      <c r="M387" s="7">
        <v>485</v>
      </c>
      <c r="N387" s="7">
        <v>1831</v>
      </c>
      <c r="O387" s="7">
        <v>596</v>
      </c>
      <c r="P387" s="7">
        <v>255</v>
      </c>
      <c r="Q387" s="7">
        <v>1557</v>
      </c>
      <c r="U387" s="29"/>
    </row>
    <row r="388" spans="1:21" x14ac:dyDescent="0.2">
      <c r="A388" s="120" t="s">
        <v>16</v>
      </c>
      <c r="B388" s="6" t="s">
        <v>22</v>
      </c>
      <c r="C388" s="13">
        <v>0.50287356321839083</v>
      </c>
      <c r="D388" s="13">
        <v>0.2982456140350877</v>
      </c>
      <c r="E388" s="13">
        <v>0.5</v>
      </c>
      <c r="F388" s="13">
        <v>0.54385964912280704</v>
      </c>
      <c r="G388" s="13">
        <v>0.54295532646048106</v>
      </c>
      <c r="H388" s="13">
        <v>0.50292397660818711</v>
      </c>
      <c r="I388" s="7">
        <v>348</v>
      </c>
      <c r="J388" s="7">
        <v>175</v>
      </c>
      <c r="K388" s="7">
        <v>706</v>
      </c>
      <c r="L388" s="7">
        <v>57</v>
      </c>
      <c r="M388" s="7">
        <v>17</v>
      </c>
      <c r="N388" s="7">
        <v>204</v>
      </c>
      <c r="O388" s="7">
        <v>6</v>
      </c>
      <c r="P388" s="7">
        <v>3</v>
      </c>
      <c r="Q388" s="7">
        <v>15</v>
      </c>
      <c r="U388" s="29"/>
    </row>
    <row r="389" spans="1:21" x14ac:dyDescent="0.2">
      <c r="A389" s="120" t="s">
        <v>230</v>
      </c>
      <c r="B389" s="6" t="s">
        <v>23</v>
      </c>
      <c r="C389" s="13">
        <v>0.53648915187376722</v>
      </c>
      <c r="D389" s="13">
        <v>0.31962025316455694</v>
      </c>
      <c r="E389" s="13">
        <v>0.27272727272727271</v>
      </c>
      <c r="F389" s="13">
        <v>0.65263157894736845</v>
      </c>
      <c r="G389" s="13">
        <v>0.63467048710601714</v>
      </c>
      <c r="H389" s="13">
        <v>0.54536187563710503</v>
      </c>
      <c r="I389" s="7">
        <v>1014</v>
      </c>
      <c r="J389" s="7">
        <v>544</v>
      </c>
      <c r="K389" s="7">
        <v>2099</v>
      </c>
      <c r="L389" s="7">
        <v>316</v>
      </c>
      <c r="M389" s="7">
        <v>101</v>
      </c>
      <c r="N389" s="7">
        <v>1127</v>
      </c>
      <c r="O389" s="7">
        <v>33</v>
      </c>
      <c r="P389" s="7">
        <v>9</v>
      </c>
      <c r="Q389" s="7">
        <v>125</v>
      </c>
      <c r="U389" s="29"/>
    </row>
    <row r="390" spans="1:21" x14ac:dyDescent="0.2">
      <c r="A390" s="120"/>
      <c r="B390" s="8" t="s">
        <v>2</v>
      </c>
      <c r="C390" s="9">
        <v>0.57458676003582765</v>
      </c>
      <c r="D390" s="9">
        <v>0.3737099402498642</v>
      </c>
      <c r="E390" s="9">
        <v>0.36293521375055088</v>
      </c>
      <c r="F390" s="9">
        <v>0.66937984496124026</v>
      </c>
      <c r="G390" s="9">
        <v>0.63285886863805874</v>
      </c>
      <c r="H390" s="9">
        <v>0.59612882967747727</v>
      </c>
      <c r="I390" s="10">
        <v>49124</v>
      </c>
      <c r="J390" s="10">
        <v>28226</v>
      </c>
      <c r="K390" s="10">
        <v>92239</v>
      </c>
      <c r="L390" s="10">
        <v>11046</v>
      </c>
      <c r="M390" s="10">
        <v>4128</v>
      </c>
      <c r="N390" s="10">
        <v>34467</v>
      </c>
      <c r="O390" s="10">
        <v>4538</v>
      </c>
      <c r="P390" s="10">
        <v>1647</v>
      </c>
      <c r="Q390" s="10">
        <v>14649</v>
      </c>
      <c r="U390" s="29"/>
    </row>
    <row r="391" spans="1:21" x14ac:dyDescent="0.2">
      <c r="A391" s="120"/>
      <c r="B391" s="114" t="s">
        <v>228</v>
      </c>
      <c r="C391" s="117">
        <v>0.576610659841994</v>
      </c>
      <c r="D391" s="117">
        <v>0.40749931072511719</v>
      </c>
      <c r="E391" s="117">
        <v>0.37055687203791471</v>
      </c>
      <c r="F391" s="117">
        <v>0.69592562209461306</v>
      </c>
      <c r="G391" s="117">
        <v>0.61936293301735557</v>
      </c>
      <c r="H391" s="117">
        <v>0.62426359775311691</v>
      </c>
      <c r="I391" s="116">
        <v>17974</v>
      </c>
      <c r="J391" s="116">
        <v>10364</v>
      </c>
      <c r="K391" s="116">
        <v>33869</v>
      </c>
      <c r="L391" s="116">
        <v>3627</v>
      </c>
      <c r="M391" s="116">
        <v>1478</v>
      </c>
      <c r="N391" s="116">
        <v>10325</v>
      </c>
      <c r="O391" s="116">
        <v>3376</v>
      </c>
      <c r="P391" s="116">
        <v>1251</v>
      </c>
      <c r="Q391" s="116">
        <v>10524</v>
      </c>
      <c r="U391" s="29"/>
    </row>
    <row r="392" spans="1:21" x14ac:dyDescent="0.2">
      <c r="A392" s="120"/>
      <c r="B392" s="114" t="s">
        <v>229</v>
      </c>
      <c r="C392" s="117">
        <v>0.50776159448064395</v>
      </c>
      <c r="D392" s="117">
        <v>0.31146223888591323</v>
      </c>
      <c r="E392" s="117">
        <v>0.3925233644859813</v>
      </c>
      <c r="F392" s="117">
        <v>0.62453760789149193</v>
      </c>
      <c r="G392" s="117">
        <v>0.6171292151596538</v>
      </c>
      <c r="H392" s="117">
        <v>0.51017413422030911</v>
      </c>
      <c r="I392" s="116">
        <v>10436</v>
      </c>
      <c r="J392" s="116">
        <v>5299</v>
      </c>
      <c r="K392" s="116">
        <v>23711</v>
      </c>
      <c r="L392" s="116">
        <v>3734</v>
      </c>
      <c r="M392" s="116">
        <v>1163</v>
      </c>
      <c r="N392" s="116">
        <v>13404</v>
      </c>
      <c r="O392" s="116">
        <v>214</v>
      </c>
      <c r="P392" s="116">
        <v>84</v>
      </c>
      <c r="Q392" s="116">
        <v>777</v>
      </c>
      <c r="U392" s="29"/>
    </row>
    <row r="393" spans="1:21" x14ac:dyDescent="0.2">
      <c r="A393" s="120"/>
      <c r="B393" s="114" t="s">
        <v>230</v>
      </c>
      <c r="C393" s="117">
        <v>0.59775789365422194</v>
      </c>
      <c r="D393" s="117">
        <v>0.39475806451612905</v>
      </c>
      <c r="E393" s="117">
        <v>0.35572519083969467</v>
      </c>
      <c r="F393" s="117">
        <v>0.69823922282938677</v>
      </c>
      <c r="G393" s="117">
        <v>0.66726494546458648</v>
      </c>
      <c r="H393" s="117">
        <v>0.61524040582267314</v>
      </c>
      <c r="I393" s="116">
        <v>9723</v>
      </c>
      <c r="J393" s="116">
        <v>5812</v>
      </c>
      <c r="K393" s="116">
        <v>16913</v>
      </c>
      <c r="L393" s="116">
        <v>2480</v>
      </c>
      <c r="M393" s="116">
        <v>979</v>
      </c>
      <c r="N393" s="116">
        <v>7336</v>
      </c>
      <c r="O393" s="116">
        <v>655</v>
      </c>
      <c r="P393" s="116">
        <v>233</v>
      </c>
      <c r="Q393" s="116">
        <v>2163</v>
      </c>
      <c r="U393" s="29"/>
    </row>
    <row r="394" spans="1:21" x14ac:dyDescent="0.2">
      <c r="A394" s="120"/>
      <c r="B394" s="114" t="s">
        <v>16</v>
      </c>
      <c r="C394" s="117">
        <v>0.61422982440178331</v>
      </c>
      <c r="D394" s="117">
        <v>0.42157676348547718</v>
      </c>
      <c r="E394" s="117">
        <v>0.2696245733788396</v>
      </c>
      <c r="F394" s="117">
        <v>0.64932055198567362</v>
      </c>
      <c r="G394" s="117">
        <v>0.637952176578786</v>
      </c>
      <c r="H394" s="117">
        <v>0.62366797532249019</v>
      </c>
      <c r="I394" s="116">
        <v>10991</v>
      </c>
      <c r="J394" s="116">
        <v>6751</v>
      </c>
      <c r="K394" s="116">
        <v>17746</v>
      </c>
      <c r="L394" s="116">
        <v>1205</v>
      </c>
      <c r="M394" s="116">
        <v>508</v>
      </c>
      <c r="N394" s="116">
        <v>3402</v>
      </c>
      <c r="O394" s="116">
        <v>293</v>
      </c>
      <c r="P394" s="116">
        <v>79</v>
      </c>
      <c r="Q394" s="116">
        <v>1185</v>
      </c>
      <c r="U394" s="29"/>
    </row>
    <row r="395" spans="1:21" x14ac:dyDescent="0.2">
      <c r="A395" s="120"/>
    </row>
    <row r="396" spans="1:21" x14ac:dyDescent="0.2">
      <c r="A396" s="120"/>
    </row>
    <row r="397" spans="1:21" ht="14.25" x14ac:dyDescent="0.2">
      <c r="A397" s="120"/>
      <c r="B397" s="5" t="s">
        <v>294</v>
      </c>
    </row>
    <row r="398" spans="1:21" x14ac:dyDescent="0.2">
      <c r="A398" s="120"/>
      <c r="B398" s="14"/>
    </row>
    <row r="399" spans="1:21" x14ac:dyDescent="0.2">
      <c r="A399" s="120"/>
      <c r="B399" s="3"/>
      <c r="C399" s="12" t="s">
        <v>27</v>
      </c>
      <c r="D399" s="12"/>
      <c r="E399" s="12"/>
      <c r="F399" s="12"/>
      <c r="G399" s="12"/>
      <c r="H399" s="12"/>
    </row>
    <row r="400" spans="1:21" x14ac:dyDescent="0.2">
      <c r="A400" s="120"/>
      <c r="B400" s="16" t="s">
        <v>42</v>
      </c>
      <c r="C400" s="16" t="s">
        <v>24</v>
      </c>
      <c r="D400" s="16" t="s">
        <v>0</v>
      </c>
      <c r="E400" s="16" t="s">
        <v>28</v>
      </c>
      <c r="F400" s="16" t="s">
        <v>34</v>
      </c>
      <c r="G400" s="16" t="s">
        <v>200</v>
      </c>
      <c r="H400" s="16" t="s">
        <v>226</v>
      </c>
    </row>
    <row r="401" spans="1:8" x14ac:dyDescent="0.2">
      <c r="A401" s="120" t="s">
        <v>228</v>
      </c>
      <c r="B401" s="6" t="s">
        <v>4</v>
      </c>
      <c r="C401" s="20">
        <v>4.2474226804123711</v>
      </c>
      <c r="D401" s="20">
        <v>3.8506787330316743</v>
      </c>
      <c r="E401" s="20">
        <v>4.7523992322456809</v>
      </c>
      <c r="F401" s="20">
        <v>4.0308641975308639</v>
      </c>
      <c r="G401" s="20">
        <v>4.3132982719759578</v>
      </c>
      <c r="H401" s="20">
        <v>3.9922405431619787</v>
      </c>
    </row>
    <row r="402" spans="1:8" x14ac:dyDescent="0.2">
      <c r="A402" s="120" t="s">
        <v>229</v>
      </c>
      <c r="B402" s="6" t="s">
        <v>5</v>
      </c>
      <c r="C402" s="20">
        <v>4.7359068627450984</v>
      </c>
      <c r="D402" s="20">
        <v>6.177807486631016</v>
      </c>
      <c r="E402" s="20">
        <v>5.4222222222222225</v>
      </c>
      <c r="F402" s="20">
        <v>3.4135876042908224</v>
      </c>
      <c r="G402" s="20">
        <v>3.5158371040723981</v>
      </c>
      <c r="H402" s="20">
        <v>4.7164461247637055</v>
      </c>
    </row>
    <row r="403" spans="1:8" x14ac:dyDescent="0.2">
      <c r="A403" s="120" t="s">
        <v>16</v>
      </c>
      <c r="B403" s="6" t="s">
        <v>6</v>
      </c>
      <c r="C403" s="20">
        <v>4.3970651704790678</v>
      </c>
      <c r="D403" s="20">
        <v>5.028938906752412</v>
      </c>
      <c r="E403" s="20">
        <v>5.6942675159235669</v>
      </c>
      <c r="F403" s="20">
        <v>4.1806381828015144</v>
      </c>
      <c r="G403" s="20">
        <v>4.2991026919242277</v>
      </c>
      <c r="H403" s="20">
        <v>4.302777777777778</v>
      </c>
    </row>
    <row r="404" spans="1:8" x14ac:dyDescent="0.2">
      <c r="A404" s="120" t="s">
        <v>230</v>
      </c>
      <c r="B404" s="6" t="s">
        <v>7</v>
      </c>
      <c r="C404" s="20">
        <v>3.9735772357723578</v>
      </c>
      <c r="D404" s="20">
        <v>4.25</v>
      </c>
      <c r="E404" s="20">
        <v>5.0734463276836159</v>
      </c>
      <c r="F404" s="20">
        <v>3.5525876460767947</v>
      </c>
      <c r="G404" s="20">
        <v>3.8994845360824741</v>
      </c>
      <c r="H404" s="20">
        <v>3.7323420074349443</v>
      </c>
    </row>
    <row r="405" spans="1:8" x14ac:dyDescent="0.2">
      <c r="A405" s="120" t="s">
        <v>228</v>
      </c>
      <c r="B405" s="6" t="s">
        <v>8</v>
      </c>
      <c r="C405" s="20">
        <v>4.557107386716325</v>
      </c>
      <c r="D405" s="20">
        <v>4.3848648648648645</v>
      </c>
      <c r="E405" s="20">
        <v>5.1411387329591021</v>
      </c>
      <c r="F405" s="20">
        <v>4.0152380952380948</v>
      </c>
      <c r="G405" s="20">
        <v>4.6264693077927728</v>
      </c>
      <c r="H405" s="20">
        <v>4.1883544303797464</v>
      </c>
    </row>
    <row r="406" spans="1:8" x14ac:dyDescent="0.2">
      <c r="A406" s="120" t="s">
        <v>230</v>
      </c>
      <c r="B406" s="6" t="s">
        <v>9</v>
      </c>
      <c r="C406" s="20">
        <v>4.5676532769556024</v>
      </c>
      <c r="D406" s="20">
        <v>4.92914979757085</v>
      </c>
      <c r="E406" s="20">
        <v>4.875</v>
      </c>
      <c r="F406" s="20">
        <v>4.0567010309278349</v>
      </c>
      <c r="G406" s="20">
        <v>4.1725663716814161</v>
      </c>
      <c r="H406" s="20">
        <v>4.5453514739229028</v>
      </c>
    </row>
    <row r="407" spans="1:8" x14ac:dyDescent="0.2">
      <c r="A407" s="120" t="s">
        <v>230</v>
      </c>
      <c r="B407" s="6" t="s">
        <v>10</v>
      </c>
      <c r="C407" s="20">
        <v>4.1648177496038032</v>
      </c>
      <c r="D407" s="20">
        <v>4.6074766355140184</v>
      </c>
      <c r="E407" s="20">
        <v>5.0877192982456139</v>
      </c>
      <c r="F407" s="20">
        <v>3.504950495049505</v>
      </c>
      <c r="G407" s="20">
        <v>3.9376498800959232</v>
      </c>
      <c r="H407" s="20">
        <v>3.9613152804642167</v>
      </c>
    </row>
    <row r="408" spans="1:8" x14ac:dyDescent="0.2">
      <c r="A408" s="120" t="s">
        <v>229</v>
      </c>
      <c r="B408" s="6" t="s">
        <v>11</v>
      </c>
      <c r="C408" s="20">
        <v>4.5304212168486737</v>
      </c>
      <c r="D408" s="20">
        <v>4.8364485981308407</v>
      </c>
      <c r="E408" s="20">
        <v>4.1111111111111107</v>
      </c>
      <c r="F408" s="20">
        <v>3.8870967741935485</v>
      </c>
      <c r="G408" s="20">
        <v>3.915492957746479</v>
      </c>
      <c r="H408" s="20">
        <v>4.5488599348534198</v>
      </c>
    </row>
    <row r="409" spans="1:8" x14ac:dyDescent="0.2">
      <c r="A409" s="120" t="s">
        <v>230</v>
      </c>
      <c r="B409" s="6" t="s">
        <v>12</v>
      </c>
      <c r="C409" s="20">
        <v>4.6317934782608692</v>
      </c>
      <c r="D409" s="20">
        <v>5.3129032258064512</v>
      </c>
      <c r="E409" s="20">
        <v>5.8095238095238093</v>
      </c>
      <c r="F409" s="20">
        <v>3.953125</v>
      </c>
      <c r="G409" s="20">
        <v>4.136150234741784</v>
      </c>
      <c r="H409" s="20">
        <v>4.5605187319884726</v>
      </c>
    </row>
    <row r="410" spans="1:8" x14ac:dyDescent="0.2">
      <c r="A410" s="120" t="s">
        <v>16</v>
      </c>
      <c r="B410" s="6" t="s">
        <v>13</v>
      </c>
      <c r="C410" s="20">
        <v>4.3436928702010968</v>
      </c>
      <c r="D410" s="20">
        <v>5.7438016528925617</v>
      </c>
      <c r="E410" s="20" t="e">
        <v>#DIV/0!</v>
      </c>
      <c r="F410" s="20">
        <v>3.9460093896713615</v>
      </c>
      <c r="G410" s="20">
        <v>3.9460093896713615</v>
      </c>
      <c r="H410" s="20">
        <v>4.3436928702010968</v>
      </c>
    </row>
    <row r="411" spans="1:8" x14ac:dyDescent="0.2">
      <c r="A411" s="120" t="s">
        <v>228</v>
      </c>
      <c r="B411" s="6" t="s">
        <v>14</v>
      </c>
      <c r="C411" s="20">
        <v>5.5356294536817101</v>
      </c>
      <c r="D411" s="20">
        <v>6.1738382099827884</v>
      </c>
      <c r="E411" s="20">
        <v>5</v>
      </c>
      <c r="F411" s="20">
        <v>4.0571428571428569</v>
      </c>
      <c r="G411" s="20">
        <v>4.1149425287356323</v>
      </c>
      <c r="H411" s="20">
        <v>5.5460048426150124</v>
      </c>
    </row>
    <row r="412" spans="1:8" x14ac:dyDescent="0.2">
      <c r="A412" s="120" t="s">
        <v>16</v>
      </c>
      <c r="B412" s="6" t="s">
        <v>15</v>
      </c>
      <c r="C412" s="20">
        <v>4.2217898832684826</v>
      </c>
      <c r="D412" s="20">
        <v>5.290322580645161</v>
      </c>
      <c r="E412" s="20">
        <v>6.4444444444444446</v>
      </c>
      <c r="F412" s="20">
        <v>3.9769585253456223</v>
      </c>
      <c r="G412" s="20">
        <v>4.0752212389380533</v>
      </c>
      <c r="H412" s="20">
        <v>4.1411290322580649</v>
      </c>
    </row>
    <row r="413" spans="1:8" x14ac:dyDescent="0.2">
      <c r="A413" s="120" t="s">
        <v>16</v>
      </c>
      <c r="B413" s="6" t="s">
        <v>16</v>
      </c>
      <c r="C413" s="20">
        <v>3.5845665961945032</v>
      </c>
      <c r="D413" s="20">
        <v>3.9948453608247423</v>
      </c>
      <c r="E413" s="20">
        <v>4.8444444444444441</v>
      </c>
      <c r="F413" s="20">
        <v>3.3917963224893919</v>
      </c>
      <c r="G413" s="20">
        <v>3.478723404255319</v>
      </c>
      <c r="H413" s="20">
        <v>3.5216426193118755</v>
      </c>
    </row>
    <row r="414" spans="1:8" x14ac:dyDescent="0.2">
      <c r="A414" s="120" t="s">
        <v>229</v>
      </c>
      <c r="B414" s="6" t="s">
        <v>17</v>
      </c>
      <c r="C414" s="20">
        <v>4.2512953367875648</v>
      </c>
      <c r="D414" s="20">
        <v>4.6785714285714288</v>
      </c>
      <c r="E414" s="20" t="e">
        <v>#DIV/0!</v>
      </c>
      <c r="F414" s="20">
        <v>2.5641025641025643</v>
      </c>
      <c r="G414" s="20">
        <v>2.5641025641025643</v>
      </c>
      <c r="H414" s="20">
        <v>4.2512953367875648</v>
      </c>
    </row>
    <row r="415" spans="1:8" x14ac:dyDescent="0.2">
      <c r="A415" s="120" t="s">
        <v>229</v>
      </c>
      <c r="B415" s="6" t="s">
        <v>18</v>
      </c>
      <c r="C415" s="20">
        <v>4.125</v>
      </c>
      <c r="D415" s="20">
        <v>5.022346368715084</v>
      </c>
      <c r="E415" s="20">
        <v>4.7</v>
      </c>
      <c r="F415" s="20">
        <v>3.7279236276849641</v>
      </c>
      <c r="G415" s="20">
        <v>3.7505827505827507</v>
      </c>
      <c r="H415" s="20">
        <v>4.115384615384615</v>
      </c>
    </row>
    <row r="416" spans="1:8" x14ac:dyDescent="0.2">
      <c r="A416" s="120" t="s">
        <v>229</v>
      </c>
      <c r="B416" s="6" t="s">
        <v>19</v>
      </c>
      <c r="C416" s="20">
        <v>4.7748663101604274</v>
      </c>
      <c r="D416" s="20">
        <v>4.8160792951541849</v>
      </c>
      <c r="E416" s="20">
        <v>7.8125</v>
      </c>
      <c r="F416" s="20">
        <v>4.5743982494529538</v>
      </c>
      <c r="G416" s="20">
        <v>4.7359667359667359</v>
      </c>
      <c r="H416" s="20">
        <v>4.6948408342480787</v>
      </c>
    </row>
    <row r="417" spans="1:16" x14ac:dyDescent="0.2">
      <c r="A417" s="120" t="s">
        <v>230</v>
      </c>
      <c r="B417" s="6" t="s">
        <v>20</v>
      </c>
      <c r="C417" s="20">
        <v>3.7916666666666665</v>
      </c>
      <c r="D417" s="20">
        <v>4.2833333333333332</v>
      </c>
      <c r="E417" s="20">
        <v>4</v>
      </c>
      <c r="F417" s="20">
        <v>3.4337349397590362</v>
      </c>
      <c r="G417" s="20">
        <v>3.4404761904761907</v>
      </c>
      <c r="H417" s="20">
        <v>3.7902097902097904</v>
      </c>
    </row>
    <row r="418" spans="1:16" x14ac:dyDescent="0.2">
      <c r="A418" s="120" t="s">
        <v>228</v>
      </c>
      <c r="B418" s="6" t="s">
        <v>21</v>
      </c>
      <c r="C418" s="20">
        <v>3.9784353059177531</v>
      </c>
      <c r="D418" s="20">
        <v>4.3388625592417061</v>
      </c>
      <c r="E418" s="20">
        <v>4.5659824046920825</v>
      </c>
      <c r="F418" s="20">
        <v>3.6921202274573517</v>
      </c>
      <c r="G418" s="20">
        <v>3.8816793893129771</v>
      </c>
      <c r="H418" s="20">
        <v>3.8572292800967936</v>
      </c>
    </row>
    <row r="419" spans="1:16" x14ac:dyDescent="0.2">
      <c r="A419" s="120" t="s">
        <v>16</v>
      </c>
      <c r="B419" s="6" t="s">
        <v>22</v>
      </c>
      <c r="C419" s="20">
        <v>4.0809248554913298</v>
      </c>
      <c r="D419" s="20">
        <v>5.0999999999999996</v>
      </c>
      <c r="E419" s="20">
        <v>5</v>
      </c>
      <c r="F419" s="20">
        <v>3.7461538461538462</v>
      </c>
      <c r="G419" s="20">
        <v>3.774436090225564</v>
      </c>
      <c r="H419" s="20">
        <v>4.0647058823529409</v>
      </c>
    </row>
    <row r="420" spans="1:16" x14ac:dyDescent="0.2">
      <c r="A420" s="120" t="s">
        <v>230</v>
      </c>
      <c r="B420" s="6" t="s">
        <v>23</v>
      </c>
      <c r="C420" s="20">
        <v>4.4659574468085106</v>
      </c>
      <c r="D420" s="20">
        <v>5.2418604651162788</v>
      </c>
      <c r="E420" s="20">
        <v>5.208333333333333</v>
      </c>
      <c r="F420" s="20">
        <v>3.6666666666666665</v>
      </c>
      <c r="G420" s="20">
        <v>3.8117647058823527</v>
      </c>
      <c r="H420" s="20">
        <v>4.4260089686098656</v>
      </c>
    </row>
    <row r="421" spans="1:16" x14ac:dyDescent="0.2">
      <c r="A421" s="120"/>
      <c r="B421" s="8" t="s">
        <v>2</v>
      </c>
      <c r="C421" s="21">
        <v>4.413771652789741</v>
      </c>
      <c r="D421" s="21">
        <v>4.9822202948829144</v>
      </c>
      <c r="E421" s="21">
        <v>5.0671048080249053</v>
      </c>
      <c r="F421" s="21">
        <v>3.8888087293714491</v>
      </c>
      <c r="G421" s="21">
        <v>4.1324749642346212</v>
      </c>
      <c r="H421" s="21">
        <v>4.3088798800466481</v>
      </c>
    </row>
    <row r="422" spans="1:16" x14ac:dyDescent="0.2">
      <c r="A422" s="120"/>
      <c r="B422" s="114" t="s">
        <v>228</v>
      </c>
      <c r="C422" s="118">
        <v>4.4505913272010513</v>
      </c>
      <c r="D422" s="118">
        <v>4.8045602605863191</v>
      </c>
      <c r="E422" s="118">
        <v>4.9524705882352942</v>
      </c>
      <c r="F422" s="118">
        <v>3.9028776978417268</v>
      </c>
      <c r="G422" s="118">
        <v>4.311298297015199</v>
      </c>
      <c r="H422" s="118">
        <v>4.2561531449407477</v>
      </c>
    </row>
    <row r="423" spans="1:16" x14ac:dyDescent="0.2">
      <c r="A423" s="120"/>
      <c r="B423" s="114" t="s">
        <v>229</v>
      </c>
      <c r="C423" s="118">
        <v>4.6157290247226008</v>
      </c>
      <c r="D423" s="118">
        <v>5.2135355892648771</v>
      </c>
      <c r="E423" s="118">
        <v>5.976923076923077</v>
      </c>
      <c r="F423" s="118">
        <v>3.9121510673234812</v>
      </c>
      <c r="G423" s="118">
        <v>4.0167575993764615</v>
      </c>
      <c r="H423" s="118">
        <v>4.580387457559417</v>
      </c>
    </row>
    <row r="424" spans="1:16" x14ac:dyDescent="0.2">
      <c r="A424" s="120"/>
      <c r="B424" s="114" t="s">
        <v>230</v>
      </c>
      <c r="C424" s="118">
        <v>4.3244694451546923</v>
      </c>
      <c r="D424" s="118">
        <v>4.8874083944037308</v>
      </c>
      <c r="E424" s="118">
        <v>5.1255924170616112</v>
      </c>
      <c r="F424" s="118">
        <v>3.7293762575452716</v>
      </c>
      <c r="G424" s="118">
        <v>3.9738589211618258</v>
      </c>
      <c r="H424" s="118">
        <v>4.2275723703066781</v>
      </c>
    </row>
    <row r="425" spans="1:16" x14ac:dyDescent="0.2">
      <c r="A425" s="120"/>
      <c r="B425" s="114" t="s">
        <v>16</v>
      </c>
      <c r="C425" s="118">
        <v>4.185377358490566</v>
      </c>
      <c r="D425" s="118">
        <v>4.8809182209469153</v>
      </c>
      <c r="E425" s="118">
        <v>5.537383177570093</v>
      </c>
      <c r="F425" s="118">
        <v>3.9528386902973867</v>
      </c>
      <c r="G425" s="118">
        <v>4.0485464295794529</v>
      </c>
      <c r="H425" s="118">
        <v>4.1135121708892202</v>
      </c>
    </row>
    <row r="426" spans="1:16" x14ac:dyDescent="0.2">
      <c r="A426" s="120"/>
    </row>
    <row r="427" spans="1:16" x14ac:dyDescent="0.2">
      <c r="A427" s="120"/>
    </row>
    <row r="428" spans="1:16" ht="14.25" x14ac:dyDescent="0.2">
      <c r="A428" s="120"/>
      <c r="B428" s="5" t="s">
        <v>295</v>
      </c>
    </row>
    <row r="429" spans="1:16" x14ac:dyDescent="0.2">
      <c r="A429" s="120"/>
      <c r="B429" s="14"/>
    </row>
    <row r="430" spans="1:16" x14ac:dyDescent="0.2">
      <c r="A430" s="120"/>
      <c r="B430" s="3"/>
      <c r="C430" s="12" t="s">
        <v>27</v>
      </c>
      <c r="D430" s="12"/>
      <c r="E430" s="12"/>
      <c r="F430" s="12"/>
      <c r="G430" s="12"/>
      <c r="H430" s="12"/>
      <c r="I430" s="11" t="s">
        <v>24</v>
      </c>
      <c r="J430" s="11"/>
      <c r="K430" s="11" t="s">
        <v>0</v>
      </c>
      <c r="L430" s="11"/>
      <c r="M430" s="11" t="s">
        <v>28</v>
      </c>
      <c r="N430" s="11"/>
      <c r="O430" s="11" t="s">
        <v>26</v>
      </c>
      <c r="P430" s="11"/>
    </row>
    <row r="431" spans="1:16" ht="36" x14ac:dyDescent="0.2">
      <c r="A431" s="120"/>
      <c r="B431" s="16" t="s">
        <v>42</v>
      </c>
      <c r="C431" s="16" t="s">
        <v>24</v>
      </c>
      <c r="D431" s="16" t="s">
        <v>0</v>
      </c>
      <c r="E431" s="16" t="s">
        <v>28</v>
      </c>
      <c r="F431" s="16" t="s">
        <v>26</v>
      </c>
      <c r="G431" s="16" t="s">
        <v>200</v>
      </c>
      <c r="H431" s="16" t="s">
        <v>226</v>
      </c>
      <c r="I431" s="16" t="s">
        <v>48</v>
      </c>
      <c r="J431" s="16" t="s">
        <v>49</v>
      </c>
      <c r="K431" s="16" t="s">
        <v>48</v>
      </c>
      <c r="L431" s="16" t="s">
        <v>49</v>
      </c>
      <c r="M431" s="16" t="s">
        <v>48</v>
      </c>
      <c r="N431" s="16" t="s">
        <v>49</v>
      </c>
      <c r="O431" s="16" t="s">
        <v>48</v>
      </c>
      <c r="P431" s="16" t="s">
        <v>49</v>
      </c>
    </row>
    <row r="432" spans="1:16" x14ac:dyDescent="0.2">
      <c r="A432" s="120" t="s">
        <v>228</v>
      </c>
      <c r="B432" s="6" t="s">
        <v>4</v>
      </c>
      <c r="C432" s="18">
        <v>0.81156827668455578</v>
      </c>
      <c r="D432" s="18">
        <v>0.76377952755905509</v>
      </c>
      <c r="E432" s="18">
        <v>0.8039867109634552</v>
      </c>
      <c r="F432" s="18">
        <v>0.78894472361809043</v>
      </c>
      <c r="G432" s="13">
        <v>0.82009838369641608</v>
      </c>
      <c r="H432" s="13">
        <v>0.81322674418604646</v>
      </c>
      <c r="I432" s="22">
        <v>1677</v>
      </c>
      <c r="J432" s="22">
        <v>1361</v>
      </c>
      <c r="K432" s="22">
        <v>254</v>
      </c>
      <c r="L432" s="22">
        <v>194</v>
      </c>
      <c r="M432" s="22">
        <v>301</v>
      </c>
      <c r="N432" s="22">
        <v>242</v>
      </c>
      <c r="O432" s="22">
        <v>398</v>
      </c>
      <c r="P432" s="22">
        <v>314</v>
      </c>
    </row>
    <row r="433" spans="1:16" x14ac:dyDescent="0.2">
      <c r="A433" s="120" t="s">
        <v>229</v>
      </c>
      <c r="B433" s="6" t="s">
        <v>5</v>
      </c>
      <c r="C433" s="18">
        <v>0.76976744186046508</v>
      </c>
      <c r="D433" s="18">
        <v>0.73760932944606417</v>
      </c>
      <c r="E433" s="18">
        <v>0.72222222222222221</v>
      </c>
      <c r="F433" s="18">
        <v>0.73303167420814475</v>
      </c>
      <c r="G433" s="18">
        <v>0.79110251450676983</v>
      </c>
      <c r="H433" s="18">
        <v>0.77078384798099764</v>
      </c>
      <c r="I433" s="22">
        <v>860</v>
      </c>
      <c r="J433" s="22">
        <v>662</v>
      </c>
      <c r="K433" s="22">
        <v>343</v>
      </c>
      <c r="L433" s="22">
        <v>253</v>
      </c>
      <c r="M433" s="22">
        <v>18</v>
      </c>
      <c r="N433" s="22">
        <v>13</v>
      </c>
      <c r="O433" s="22">
        <v>221</v>
      </c>
      <c r="P433" s="22">
        <v>162</v>
      </c>
    </row>
    <row r="434" spans="1:16" x14ac:dyDescent="0.2">
      <c r="A434" s="120" t="s">
        <v>16</v>
      </c>
      <c r="B434" s="6" t="s">
        <v>6</v>
      </c>
      <c r="C434" s="18">
        <v>0.863169897377423</v>
      </c>
      <c r="D434" s="18">
        <v>0.90234375</v>
      </c>
      <c r="E434" s="18">
        <v>0.90123456790123457</v>
      </c>
      <c r="F434" s="18">
        <v>0.8737373737373737</v>
      </c>
      <c r="G434" s="18">
        <v>0.8564753004005341</v>
      </c>
      <c r="H434" s="18">
        <v>0.8613269575612672</v>
      </c>
      <c r="I434" s="22">
        <v>1754</v>
      </c>
      <c r="J434" s="22">
        <v>1514</v>
      </c>
      <c r="K434" s="22">
        <v>256</v>
      </c>
      <c r="L434" s="22">
        <v>231</v>
      </c>
      <c r="M434" s="22">
        <v>81</v>
      </c>
      <c r="N434" s="22">
        <v>73</v>
      </c>
      <c r="O434" s="22">
        <v>198</v>
      </c>
      <c r="P434" s="22">
        <v>173</v>
      </c>
    </row>
    <row r="435" spans="1:16" x14ac:dyDescent="0.2">
      <c r="A435" s="120" t="s">
        <v>230</v>
      </c>
      <c r="B435" s="6" t="s">
        <v>7</v>
      </c>
      <c r="C435" s="18">
        <v>0.88398357289527718</v>
      </c>
      <c r="D435" s="18">
        <v>0.87654320987654322</v>
      </c>
      <c r="E435" s="18">
        <v>0.83333333333333337</v>
      </c>
      <c r="F435" s="18">
        <v>0.86428571428571432</v>
      </c>
      <c r="G435" s="18">
        <v>0.8854679802955665</v>
      </c>
      <c r="H435" s="18">
        <v>0.88876404494382022</v>
      </c>
      <c r="I435" s="22">
        <v>974</v>
      </c>
      <c r="J435" s="22">
        <v>861</v>
      </c>
      <c r="K435" s="22">
        <v>162</v>
      </c>
      <c r="L435" s="22">
        <v>142</v>
      </c>
      <c r="M435" s="22">
        <v>84</v>
      </c>
      <c r="N435" s="22">
        <v>70</v>
      </c>
      <c r="O435" s="22">
        <v>140</v>
      </c>
      <c r="P435" s="22">
        <v>121</v>
      </c>
    </row>
    <row r="436" spans="1:16" x14ac:dyDescent="0.2">
      <c r="A436" s="120" t="s">
        <v>228</v>
      </c>
      <c r="B436" s="6" t="s">
        <v>8</v>
      </c>
      <c r="C436" s="18">
        <v>0.72783964365256126</v>
      </c>
      <c r="D436" s="18">
        <v>0.66068515497553015</v>
      </c>
      <c r="E436" s="18">
        <v>0.74365821094793061</v>
      </c>
      <c r="F436" s="18">
        <v>0.69675456389452328</v>
      </c>
      <c r="G436" s="18">
        <v>0.75306372549019607</v>
      </c>
      <c r="H436" s="18">
        <v>0.71991978609625673</v>
      </c>
      <c r="I436" s="22">
        <v>2245</v>
      </c>
      <c r="J436" s="22">
        <v>1634</v>
      </c>
      <c r="K436" s="22">
        <v>613</v>
      </c>
      <c r="L436" s="22">
        <v>405</v>
      </c>
      <c r="M436" s="22">
        <v>749</v>
      </c>
      <c r="N436" s="22">
        <v>557</v>
      </c>
      <c r="O436" s="22">
        <v>986</v>
      </c>
      <c r="P436" s="22">
        <v>687</v>
      </c>
    </row>
    <row r="437" spans="1:16" x14ac:dyDescent="0.2">
      <c r="A437" s="120" t="s">
        <v>230</v>
      </c>
      <c r="B437" s="6" t="s">
        <v>9</v>
      </c>
      <c r="C437" s="18">
        <v>0.90544871794871795</v>
      </c>
      <c r="D437" s="18">
        <v>0.88070175438596487</v>
      </c>
      <c r="E437" s="18">
        <v>0.96296296296296291</v>
      </c>
      <c r="F437" s="18">
        <v>0.90497737556561086</v>
      </c>
      <c r="G437" s="18">
        <v>0.92625368731563418</v>
      </c>
      <c r="H437" s="18">
        <v>0.90284757118927972</v>
      </c>
      <c r="I437" s="22">
        <v>624</v>
      </c>
      <c r="J437" s="22">
        <v>565</v>
      </c>
      <c r="K437" s="22">
        <v>285</v>
      </c>
      <c r="L437" s="22">
        <v>251</v>
      </c>
      <c r="M437" s="22">
        <v>27</v>
      </c>
      <c r="N437" s="22">
        <v>26</v>
      </c>
      <c r="O437" s="22">
        <v>221</v>
      </c>
      <c r="P437" s="22">
        <v>200</v>
      </c>
    </row>
    <row r="438" spans="1:16" x14ac:dyDescent="0.2">
      <c r="A438" s="120" t="s">
        <v>230</v>
      </c>
      <c r="B438" s="6" t="s">
        <v>10</v>
      </c>
      <c r="C438" s="18">
        <v>0.8871252204585538</v>
      </c>
      <c r="D438" s="18">
        <v>0.89864864864864868</v>
      </c>
      <c r="E438" s="18">
        <v>0.88059701492537312</v>
      </c>
      <c r="F438" s="18">
        <v>0.83333333333333337</v>
      </c>
      <c r="G438" s="18">
        <v>0.883054892601432</v>
      </c>
      <c r="H438" s="18">
        <v>0.88800000000000001</v>
      </c>
      <c r="I438" s="22">
        <v>567</v>
      </c>
      <c r="J438" s="22">
        <v>503</v>
      </c>
      <c r="K438" s="22">
        <v>148</v>
      </c>
      <c r="L438" s="22">
        <v>133</v>
      </c>
      <c r="M438" s="22">
        <v>67</v>
      </c>
      <c r="N438" s="22">
        <v>59</v>
      </c>
      <c r="O438" s="22">
        <v>132</v>
      </c>
      <c r="P438" s="22">
        <v>110</v>
      </c>
    </row>
    <row r="439" spans="1:16" x14ac:dyDescent="0.2">
      <c r="A439" s="120" t="s">
        <v>229</v>
      </c>
      <c r="B439" s="6" t="s">
        <v>11</v>
      </c>
      <c r="C439" s="18">
        <v>0.67713004484304928</v>
      </c>
      <c r="D439" s="18">
        <v>0.6489795918367347</v>
      </c>
      <c r="E439" s="18" t="e">
        <v>#DIV/0!</v>
      </c>
      <c r="F439" s="18">
        <v>0.64596273291925466</v>
      </c>
      <c r="G439" s="18">
        <v>0.71144278606965172</v>
      </c>
      <c r="H439" s="18">
        <v>0.67713004484304928</v>
      </c>
      <c r="I439" s="22">
        <v>446</v>
      </c>
      <c r="J439" s="22">
        <v>302</v>
      </c>
      <c r="K439" s="22">
        <v>245</v>
      </c>
      <c r="L439" s="22">
        <v>159</v>
      </c>
      <c r="M439" s="22"/>
      <c r="N439" s="22"/>
      <c r="O439" s="22">
        <v>161</v>
      </c>
      <c r="P439" s="22">
        <v>104</v>
      </c>
    </row>
    <row r="440" spans="1:16" x14ac:dyDescent="0.2">
      <c r="A440" s="120" t="s">
        <v>230</v>
      </c>
      <c r="B440" s="6" t="s">
        <v>12</v>
      </c>
      <c r="C440" s="18">
        <v>0.91711711711711708</v>
      </c>
      <c r="D440" s="18">
        <v>0.93181818181818177</v>
      </c>
      <c r="E440" s="18">
        <v>1</v>
      </c>
      <c r="F440" s="18">
        <v>0.91338582677165359</v>
      </c>
      <c r="G440" s="18">
        <v>0.91029023746701843</v>
      </c>
      <c r="H440" s="18">
        <v>0.91433891992551208</v>
      </c>
      <c r="I440" s="22">
        <v>555</v>
      </c>
      <c r="J440" s="22">
        <v>509</v>
      </c>
      <c r="K440" s="22">
        <v>176</v>
      </c>
      <c r="L440" s="22">
        <v>164</v>
      </c>
      <c r="M440" s="22">
        <v>18</v>
      </c>
      <c r="N440" s="22">
        <v>18</v>
      </c>
      <c r="O440" s="22">
        <v>127</v>
      </c>
      <c r="P440" s="22">
        <v>116</v>
      </c>
    </row>
    <row r="441" spans="1:16" x14ac:dyDescent="0.2">
      <c r="A441" s="120" t="s">
        <v>16</v>
      </c>
      <c r="B441" s="6" t="s">
        <v>13</v>
      </c>
      <c r="C441" s="18">
        <v>0.85587583148558755</v>
      </c>
      <c r="D441" s="18">
        <v>0.81176470588235294</v>
      </c>
      <c r="E441" s="18" t="e">
        <v>#DIV/0!</v>
      </c>
      <c r="F441" s="18">
        <v>0.88461538461538458</v>
      </c>
      <c r="G441" s="18">
        <v>0.86612021857923494</v>
      </c>
      <c r="H441" s="18">
        <v>0.85587583148558755</v>
      </c>
      <c r="I441" s="22">
        <v>451</v>
      </c>
      <c r="J441" s="22">
        <v>386</v>
      </c>
      <c r="K441" s="22">
        <v>85</v>
      </c>
      <c r="L441" s="22">
        <v>69</v>
      </c>
      <c r="M441" s="22"/>
      <c r="N441" s="22"/>
      <c r="O441" s="22">
        <v>26</v>
      </c>
      <c r="P441" s="22">
        <v>23</v>
      </c>
    </row>
    <row r="442" spans="1:16" x14ac:dyDescent="0.2">
      <c r="A442" s="120" t="s">
        <v>228</v>
      </c>
      <c r="B442" s="6" t="s">
        <v>14</v>
      </c>
      <c r="C442" s="18">
        <v>0.74333333333333329</v>
      </c>
      <c r="D442" s="18">
        <v>0.75766871165644167</v>
      </c>
      <c r="E442" s="18" t="e">
        <v>#DIV/0!</v>
      </c>
      <c r="F442" s="18">
        <v>0.75348837209302322</v>
      </c>
      <c r="G442" s="18">
        <v>0.72627737226277367</v>
      </c>
      <c r="H442" s="18">
        <v>0.74333333333333329</v>
      </c>
      <c r="I442" s="22">
        <v>600</v>
      </c>
      <c r="J442" s="22">
        <v>446</v>
      </c>
      <c r="K442" s="22">
        <v>326</v>
      </c>
      <c r="L442" s="22">
        <v>247</v>
      </c>
      <c r="M442" s="22"/>
      <c r="N442" s="22"/>
      <c r="O442" s="22">
        <v>215</v>
      </c>
      <c r="P442" s="22">
        <v>162</v>
      </c>
    </row>
    <row r="443" spans="1:16" x14ac:dyDescent="0.2">
      <c r="A443" s="120" t="s">
        <v>16</v>
      </c>
      <c r="B443" s="6" t="s">
        <v>15</v>
      </c>
      <c r="C443" s="18">
        <v>0.96</v>
      </c>
      <c r="D443" s="18">
        <v>0.92</v>
      </c>
      <c r="E443" s="18" t="e">
        <v>#DIV/0!</v>
      </c>
      <c r="F443" s="18">
        <v>0.94117647058823528</v>
      </c>
      <c r="G443" s="18">
        <v>0.96666666666666667</v>
      </c>
      <c r="H443" s="18">
        <v>0.96</v>
      </c>
      <c r="I443" s="22">
        <v>175</v>
      </c>
      <c r="J443" s="22">
        <v>168</v>
      </c>
      <c r="K443" s="22">
        <v>25</v>
      </c>
      <c r="L443" s="22">
        <v>23</v>
      </c>
      <c r="M443" s="22"/>
      <c r="N443" s="22"/>
      <c r="O443" s="22">
        <v>17</v>
      </c>
      <c r="P443" s="22">
        <v>16</v>
      </c>
    </row>
    <row r="444" spans="1:16" x14ac:dyDescent="0.2">
      <c r="A444" s="120" t="s">
        <v>16</v>
      </c>
      <c r="B444" s="6" t="s">
        <v>16</v>
      </c>
      <c r="C444" s="18">
        <v>0.8762575452716298</v>
      </c>
      <c r="D444" s="18">
        <v>0.8875739644970414</v>
      </c>
      <c r="E444" s="18">
        <v>0.88888888888888884</v>
      </c>
      <c r="F444" s="18">
        <v>0.84799999999999998</v>
      </c>
      <c r="G444" s="18">
        <v>0.8739393939393939</v>
      </c>
      <c r="H444" s="18">
        <v>0.87578288100208768</v>
      </c>
      <c r="I444" s="22">
        <v>994</v>
      </c>
      <c r="J444" s="22">
        <v>871</v>
      </c>
      <c r="K444" s="22">
        <v>169</v>
      </c>
      <c r="L444" s="22">
        <v>150</v>
      </c>
      <c r="M444" s="22">
        <v>36</v>
      </c>
      <c r="N444" s="22">
        <v>32</v>
      </c>
      <c r="O444" s="22">
        <v>125</v>
      </c>
      <c r="P444" s="22">
        <v>106</v>
      </c>
    </row>
    <row r="445" spans="1:16" x14ac:dyDescent="0.2">
      <c r="A445" s="120" t="s">
        <v>229</v>
      </c>
      <c r="B445" s="6" t="s">
        <v>17</v>
      </c>
      <c r="C445" s="18">
        <v>0.87244897959183676</v>
      </c>
      <c r="D445" s="18">
        <v>0.87591240875912413</v>
      </c>
      <c r="E445" s="18" t="e">
        <v>#DIV/0!</v>
      </c>
      <c r="F445" s="18">
        <v>0.84158415841584155</v>
      </c>
      <c r="G445" s="18">
        <v>0.86440677966101698</v>
      </c>
      <c r="H445" s="18">
        <v>0.87244897959183676</v>
      </c>
      <c r="I445" s="22">
        <v>196</v>
      </c>
      <c r="J445" s="22">
        <v>171</v>
      </c>
      <c r="K445" s="22">
        <v>137</v>
      </c>
      <c r="L445" s="22">
        <v>120</v>
      </c>
      <c r="M445" s="22"/>
      <c r="N445" s="22"/>
      <c r="O445" s="22">
        <v>101</v>
      </c>
      <c r="P445" s="22">
        <v>85</v>
      </c>
    </row>
    <row r="446" spans="1:16" x14ac:dyDescent="0.2">
      <c r="A446" s="120" t="s">
        <v>229</v>
      </c>
      <c r="B446" s="6" t="s">
        <v>18</v>
      </c>
      <c r="C446" s="18">
        <v>0.87111111111111106</v>
      </c>
      <c r="D446" s="18">
        <v>0.88059701492537312</v>
      </c>
      <c r="E446" s="18" t="e">
        <v>#DIV/0!</v>
      </c>
      <c r="F446" s="18">
        <v>0.88461538461538458</v>
      </c>
      <c r="G446" s="18">
        <v>0.86708860759493667</v>
      </c>
      <c r="H446" s="18">
        <v>0.87111111111111106</v>
      </c>
      <c r="I446" s="22">
        <v>450</v>
      </c>
      <c r="J446" s="22">
        <v>392</v>
      </c>
      <c r="K446" s="22">
        <v>134</v>
      </c>
      <c r="L446" s="22">
        <v>118</v>
      </c>
      <c r="M446" s="22"/>
      <c r="N446" s="22"/>
      <c r="O446" s="22">
        <v>78</v>
      </c>
      <c r="P446" s="22">
        <v>69</v>
      </c>
    </row>
    <row r="447" spans="1:16" x14ac:dyDescent="0.2">
      <c r="A447" s="120" t="s">
        <v>229</v>
      </c>
      <c r="B447" s="6" t="s">
        <v>19</v>
      </c>
      <c r="C447" s="18">
        <v>0.73230974632843793</v>
      </c>
      <c r="D447" s="18">
        <v>0.69087523277467411</v>
      </c>
      <c r="E447" s="18">
        <v>0.83018867924528306</v>
      </c>
      <c r="F447" s="18">
        <v>0.67612293144208035</v>
      </c>
      <c r="G447" s="18">
        <v>0.75546305931321545</v>
      </c>
      <c r="H447" s="18">
        <v>0.72871972318339095</v>
      </c>
      <c r="I447" s="22">
        <v>1498</v>
      </c>
      <c r="J447" s="22">
        <v>1097</v>
      </c>
      <c r="K447" s="22">
        <v>537</v>
      </c>
      <c r="L447" s="22">
        <v>371</v>
      </c>
      <c r="M447" s="22">
        <v>53</v>
      </c>
      <c r="N447" s="22">
        <v>44</v>
      </c>
      <c r="O447" s="22">
        <v>423</v>
      </c>
      <c r="P447" s="22">
        <v>286</v>
      </c>
    </row>
    <row r="448" spans="1:16" x14ac:dyDescent="0.2">
      <c r="A448" s="120" t="s">
        <v>230</v>
      </c>
      <c r="B448" s="6" t="s">
        <v>20</v>
      </c>
      <c r="C448" s="18">
        <v>0.91975308641975306</v>
      </c>
      <c r="D448" s="18">
        <v>0.97435897435897434</v>
      </c>
      <c r="E448" s="18" t="e">
        <v>#DIV/0!</v>
      </c>
      <c r="F448" s="18">
        <v>1</v>
      </c>
      <c r="G448" s="18">
        <v>0.90243902439024393</v>
      </c>
      <c r="H448" s="18">
        <v>0.91975308641975306</v>
      </c>
      <c r="I448" s="22">
        <v>162</v>
      </c>
      <c r="J448" s="22">
        <v>149</v>
      </c>
      <c r="K448" s="22">
        <v>39</v>
      </c>
      <c r="L448" s="22">
        <v>38</v>
      </c>
      <c r="M448" s="22"/>
      <c r="N448" s="22"/>
      <c r="O448" s="22">
        <v>27</v>
      </c>
      <c r="P448" s="22">
        <v>27</v>
      </c>
    </row>
    <row r="449" spans="1:31" x14ac:dyDescent="0.2">
      <c r="A449" s="120" t="s">
        <v>228</v>
      </c>
      <c r="B449" s="6" t="s">
        <v>21</v>
      </c>
      <c r="C449" s="18">
        <v>0.78392193308550184</v>
      </c>
      <c r="D449" s="18">
        <v>0.75206611570247939</v>
      </c>
      <c r="E449" s="18">
        <v>0.74903474903474898</v>
      </c>
      <c r="F449" s="18">
        <v>0.78486055776892427</v>
      </c>
      <c r="G449" s="18">
        <v>0.79038569032979322</v>
      </c>
      <c r="H449" s="18">
        <v>0.7886951928156366</v>
      </c>
      <c r="I449" s="22">
        <v>2152</v>
      </c>
      <c r="J449" s="22">
        <v>1687</v>
      </c>
      <c r="K449" s="22">
        <v>363</v>
      </c>
      <c r="L449" s="22">
        <v>273</v>
      </c>
      <c r="M449" s="22">
        <v>259</v>
      </c>
      <c r="N449" s="22">
        <v>194</v>
      </c>
      <c r="O449" s="22">
        <v>251</v>
      </c>
      <c r="P449" s="22">
        <v>197</v>
      </c>
    </row>
    <row r="450" spans="1:31" x14ac:dyDescent="0.2">
      <c r="A450" s="120" t="s">
        <v>16</v>
      </c>
      <c r="B450" s="6" t="s">
        <v>22</v>
      </c>
      <c r="C450" s="18">
        <v>0.79090909090909089</v>
      </c>
      <c r="D450" s="18">
        <v>0.73076923076923073</v>
      </c>
      <c r="E450" s="18" t="e">
        <v>#DIV/0!</v>
      </c>
      <c r="F450" s="18">
        <v>0.6</v>
      </c>
      <c r="G450" s="18">
        <v>0.80952380952380953</v>
      </c>
      <c r="H450" s="18">
        <v>0.79090909090909089</v>
      </c>
      <c r="I450" s="22">
        <v>110</v>
      </c>
      <c r="J450" s="22">
        <v>87</v>
      </c>
      <c r="K450" s="22">
        <v>26</v>
      </c>
      <c r="L450" s="22">
        <v>19</v>
      </c>
      <c r="M450" s="22"/>
      <c r="N450" s="22"/>
      <c r="O450" s="22">
        <v>30</v>
      </c>
      <c r="P450" s="22">
        <v>18</v>
      </c>
    </row>
    <row r="451" spans="1:31" x14ac:dyDescent="0.2">
      <c r="A451" s="120" t="s">
        <v>230</v>
      </c>
      <c r="B451" s="6" t="s">
        <v>23</v>
      </c>
      <c r="C451" s="18">
        <v>0.90212765957446805</v>
      </c>
      <c r="D451" s="18">
        <v>0.89772727272727271</v>
      </c>
      <c r="E451" s="18" t="e">
        <v>#DIV/0!</v>
      </c>
      <c r="F451" s="18">
        <v>0.9101123595505618</v>
      </c>
      <c r="G451" s="18">
        <v>0.90476190476190477</v>
      </c>
      <c r="H451" s="18">
        <v>0.90212765957446805</v>
      </c>
      <c r="I451" s="22">
        <v>235</v>
      </c>
      <c r="J451" s="22">
        <v>212</v>
      </c>
      <c r="K451" s="22">
        <v>88</v>
      </c>
      <c r="L451" s="22">
        <v>79</v>
      </c>
      <c r="M451" s="22"/>
      <c r="N451" s="22"/>
      <c r="O451" s="22">
        <v>89</v>
      </c>
      <c r="P451" s="22">
        <v>81</v>
      </c>
    </row>
    <row r="452" spans="1:31" x14ac:dyDescent="0.2">
      <c r="A452" s="120"/>
      <c r="B452" s="8" t="s">
        <v>2</v>
      </c>
      <c r="C452" s="19">
        <v>0.81177877428998502</v>
      </c>
      <c r="D452" s="19">
        <v>0.77964180457946042</v>
      </c>
      <c r="E452" s="19">
        <v>0.78228571428571425</v>
      </c>
      <c r="F452" s="19">
        <v>0.77080181543116488</v>
      </c>
      <c r="G452" s="19">
        <v>0.82329056358616204</v>
      </c>
      <c r="H452" s="19">
        <v>0.81522537562604336</v>
      </c>
      <c r="I452" s="23">
        <v>16725</v>
      </c>
      <c r="J452" s="23">
        <v>13577</v>
      </c>
      <c r="K452" s="23">
        <v>4411</v>
      </c>
      <c r="L452" s="23">
        <v>3439</v>
      </c>
      <c r="M452" s="113">
        <v>1750</v>
      </c>
      <c r="N452" s="113">
        <v>1369</v>
      </c>
      <c r="O452" s="23">
        <v>3966</v>
      </c>
      <c r="P452" s="23">
        <v>3057</v>
      </c>
    </row>
    <row r="453" spans="1:31" x14ac:dyDescent="0.2">
      <c r="A453" s="120"/>
      <c r="B453" s="114" t="s">
        <v>228</v>
      </c>
      <c r="C453" s="115">
        <v>0.7683548097093198</v>
      </c>
      <c r="D453" s="115">
        <v>0.71915167095115684</v>
      </c>
      <c r="E453" s="115">
        <v>0.758594346829641</v>
      </c>
      <c r="F453" s="115">
        <v>0.73513513513513518</v>
      </c>
      <c r="G453" s="115">
        <v>0.78331379445095739</v>
      </c>
      <c r="H453" s="115">
        <v>0.77073625349487418</v>
      </c>
      <c r="I453" s="116">
        <v>6674</v>
      </c>
      <c r="J453" s="116">
        <v>5128</v>
      </c>
      <c r="K453" s="116">
        <v>1556</v>
      </c>
      <c r="L453" s="116">
        <v>1119</v>
      </c>
      <c r="M453" s="116">
        <v>1309</v>
      </c>
      <c r="N453" s="116">
        <v>993</v>
      </c>
      <c r="O453" s="116">
        <v>1850</v>
      </c>
      <c r="P453" s="116">
        <v>1360</v>
      </c>
    </row>
    <row r="454" spans="1:31" x14ac:dyDescent="0.2">
      <c r="A454" s="120"/>
      <c r="B454" s="114" t="s">
        <v>229</v>
      </c>
      <c r="C454" s="115">
        <v>0.76057971014492753</v>
      </c>
      <c r="D454" s="115">
        <v>0.73137535816618915</v>
      </c>
      <c r="E454" s="115">
        <v>0.80281690140845074</v>
      </c>
      <c r="F454" s="115">
        <v>0.71747967479674801</v>
      </c>
      <c r="G454" s="115">
        <v>0.78042843232716652</v>
      </c>
      <c r="H454" s="115">
        <v>0.75969221663213971</v>
      </c>
      <c r="I454" s="116">
        <v>3450</v>
      </c>
      <c r="J454" s="116">
        <v>2624</v>
      </c>
      <c r="K454" s="116">
        <v>1396</v>
      </c>
      <c r="L454" s="116">
        <v>1021</v>
      </c>
      <c r="M454" s="116">
        <v>71</v>
      </c>
      <c r="N454" s="116">
        <v>57</v>
      </c>
      <c r="O454" s="116">
        <v>984</v>
      </c>
      <c r="P454" s="116">
        <v>706</v>
      </c>
    </row>
    <row r="455" spans="1:31" x14ac:dyDescent="0.2">
      <c r="A455" s="120"/>
      <c r="B455" s="114" t="s">
        <v>230</v>
      </c>
      <c r="C455" s="115">
        <v>0.89797882579403276</v>
      </c>
      <c r="D455" s="115">
        <v>0.89866369710467708</v>
      </c>
      <c r="E455" s="115">
        <v>0.88265306122448983</v>
      </c>
      <c r="F455" s="115">
        <v>0.88994565217391308</v>
      </c>
      <c r="G455" s="115">
        <v>0.8977016674177557</v>
      </c>
      <c r="H455" s="115">
        <v>0.89900718931872647</v>
      </c>
      <c r="I455" s="116">
        <v>3117</v>
      </c>
      <c r="J455" s="116">
        <v>2799</v>
      </c>
      <c r="K455" s="116">
        <v>898</v>
      </c>
      <c r="L455" s="116">
        <v>807</v>
      </c>
      <c r="M455" s="116">
        <v>196</v>
      </c>
      <c r="N455" s="116">
        <v>173</v>
      </c>
      <c r="O455" s="116">
        <v>736</v>
      </c>
      <c r="P455" s="116">
        <v>655</v>
      </c>
    </row>
    <row r="456" spans="1:31" x14ac:dyDescent="0.2">
      <c r="A456" s="120"/>
      <c r="B456" s="114" t="s">
        <v>16</v>
      </c>
      <c r="C456" s="115">
        <v>0.86854190585533864</v>
      </c>
      <c r="D456" s="115">
        <v>0.87700534759358284</v>
      </c>
      <c r="E456" s="115">
        <v>0.89743589743589747</v>
      </c>
      <c r="F456" s="115">
        <v>0.84848484848484851</v>
      </c>
      <c r="G456" s="115">
        <v>0.86691755046185426</v>
      </c>
      <c r="H456" s="115">
        <v>0.86753786753786755</v>
      </c>
      <c r="I456" s="116">
        <v>3484</v>
      </c>
      <c r="J456" s="116">
        <v>3026</v>
      </c>
      <c r="K456" s="116">
        <v>561</v>
      </c>
      <c r="L456" s="116">
        <v>492</v>
      </c>
      <c r="M456" s="116">
        <v>117</v>
      </c>
      <c r="N456" s="116">
        <v>105</v>
      </c>
      <c r="O456" s="116">
        <v>396</v>
      </c>
      <c r="P456" s="116">
        <v>336</v>
      </c>
    </row>
    <row r="457" spans="1:31" x14ac:dyDescent="0.2">
      <c r="A457" s="120"/>
      <c r="M457" s="1"/>
      <c r="P457" s="119" t="s">
        <v>231</v>
      </c>
    </row>
    <row r="458" spans="1:31" x14ac:dyDescent="0.2">
      <c r="A458" s="120"/>
      <c r="M458" s="1"/>
      <c r="P458" s="119"/>
    </row>
    <row r="459" spans="1:31" x14ac:dyDescent="0.2">
      <c r="A459" s="120"/>
    </row>
    <row r="460" spans="1:31" ht="14.25" x14ac:dyDescent="0.2">
      <c r="A460" s="120"/>
      <c r="B460" s="5" t="s">
        <v>296</v>
      </c>
      <c r="O460" s="111" t="s">
        <v>203</v>
      </c>
      <c r="P460" s="2">
        <v>14</v>
      </c>
    </row>
    <row r="461" spans="1:31" x14ac:dyDescent="0.2">
      <c r="A461" s="120"/>
      <c r="C461" s="28"/>
      <c r="D461" s="28"/>
      <c r="E461" s="28"/>
      <c r="F461" s="28"/>
      <c r="G461" s="28"/>
      <c r="H461" s="28"/>
      <c r="Y461" s="2"/>
      <c r="Z461" s="2"/>
      <c r="AA461" s="2"/>
      <c r="AB461" s="2"/>
      <c r="AC461" s="2"/>
      <c r="AD461" s="2"/>
      <c r="AE461" s="2"/>
    </row>
    <row r="462" spans="1:31" x14ac:dyDescent="0.2">
      <c r="A462" s="120"/>
      <c r="B462" s="3"/>
      <c r="C462" s="12" t="s">
        <v>27</v>
      </c>
      <c r="D462" s="12"/>
      <c r="E462" s="12"/>
      <c r="F462" s="12"/>
      <c r="G462" s="12"/>
      <c r="H462" s="12"/>
      <c r="I462" s="11" t="s">
        <v>24</v>
      </c>
      <c r="J462" s="11"/>
      <c r="K462" s="11" t="s">
        <v>0</v>
      </c>
      <c r="L462" s="11"/>
      <c r="M462" s="11" t="s">
        <v>28</v>
      </c>
      <c r="N462" s="11"/>
      <c r="O462" s="11" t="s">
        <v>26</v>
      </c>
      <c r="P462" s="11"/>
      <c r="Y462" s="2"/>
      <c r="Z462" s="2"/>
      <c r="AA462" s="2"/>
      <c r="AB462" s="2"/>
      <c r="AC462" s="2"/>
      <c r="AD462" s="2"/>
      <c r="AE462" s="2"/>
    </row>
    <row r="463" spans="1:31" x14ac:dyDescent="0.2">
      <c r="A463" s="120"/>
      <c r="B463" s="8" t="s">
        <v>25</v>
      </c>
      <c r="C463" s="10" t="s">
        <v>24</v>
      </c>
      <c r="D463" s="10" t="s">
        <v>0</v>
      </c>
      <c r="E463" s="10" t="s">
        <v>28</v>
      </c>
      <c r="F463" s="10" t="s">
        <v>26</v>
      </c>
      <c r="G463" s="10" t="s">
        <v>200</v>
      </c>
      <c r="H463" s="16" t="s">
        <v>226</v>
      </c>
      <c r="I463" s="16" t="s">
        <v>110</v>
      </c>
      <c r="J463" s="16" t="s">
        <v>111</v>
      </c>
      <c r="K463" s="16" t="s">
        <v>110</v>
      </c>
      <c r="L463" s="16" t="s">
        <v>111</v>
      </c>
      <c r="M463" s="16" t="s">
        <v>110</v>
      </c>
      <c r="N463" s="16" t="s">
        <v>111</v>
      </c>
      <c r="O463" s="16" t="s">
        <v>110</v>
      </c>
      <c r="P463" s="16" t="s">
        <v>111</v>
      </c>
      <c r="Y463" s="2"/>
      <c r="Z463" s="2"/>
      <c r="AA463" s="2"/>
      <c r="AB463" s="2"/>
      <c r="AC463" s="2"/>
      <c r="AD463" s="2"/>
      <c r="AE463" s="2"/>
    </row>
    <row r="464" spans="1:31" x14ac:dyDescent="0.2">
      <c r="A464" s="120" t="s">
        <v>228</v>
      </c>
      <c r="B464" s="6" t="s">
        <v>4</v>
      </c>
      <c r="C464" s="13">
        <v>0.77118644067796616</v>
      </c>
      <c r="D464" s="13">
        <v>0.74598070739549838</v>
      </c>
      <c r="E464" s="13">
        <v>0.72535211267605637</v>
      </c>
      <c r="F464" s="13">
        <v>0.74125874125874125</v>
      </c>
      <c r="G464" s="13">
        <v>0.7741568776051535</v>
      </c>
      <c r="H464" s="18">
        <v>0.78211586901763219</v>
      </c>
      <c r="I464" s="22">
        <v>2275</v>
      </c>
      <c r="J464" s="22">
        <v>2950</v>
      </c>
      <c r="K464" s="22">
        <v>232</v>
      </c>
      <c r="L464" s="22">
        <v>311</v>
      </c>
      <c r="M464" s="22">
        <v>412</v>
      </c>
      <c r="N464" s="22">
        <v>568</v>
      </c>
      <c r="O464" s="22">
        <v>530</v>
      </c>
      <c r="P464" s="22">
        <v>715</v>
      </c>
      <c r="Y464" s="2"/>
      <c r="Z464" s="2"/>
      <c r="AA464" s="2"/>
      <c r="AB464" s="2"/>
      <c r="AC464" s="2"/>
      <c r="AD464" s="2"/>
      <c r="AE464" s="2"/>
    </row>
    <row r="465" spans="1:31" x14ac:dyDescent="0.2">
      <c r="A465" s="120" t="s">
        <v>229</v>
      </c>
      <c r="B465" s="6" t="s">
        <v>5</v>
      </c>
      <c r="C465" s="13">
        <v>0.90553505535055345</v>
      </c>
      <c r="D465" s="13">
        <v>0.87577639751552794</v>
      </c>
      <c r="E465" s="13">
        <v>0.83333333333333337</v>
      </c>
      <c r="F465" s="13">
        <v>0.89425981873111782</v>
      </c>
      <c r="G465" s="13">
        <v>0.92201834862385323</v>
      </c>
      <c r="H465" s="13">
        <v>0.90716981132075469</v>
      </c>
      <c r="I465" s="22">
        <v>1227</v>
      </c>
      <c r="J465" s="22">
        <v>1355</v>
      </c>
      <c r="K465" s="22">
        <v>423</v>
      </c>
      <c r="L465" s="22">
        <v>483</v>
      </c>
      <c r="M465" s="22">
        <v>25</v>
      </c>
      <c r="N465" s="22">
        <v>30</v>
      </c>
      <c r="O465" s="22">
        <v>296</v>
      </c>
      <c r="P465" s="22">
        <v>331</v>
      </c>
      <c r="Y465" s="2"/>
      <c r="Z465" s="2"/>
      <c r="AA465" s="2"/>
      <c r="AB465" s="2"/>
      <c r="AC465" s="2"/>
      <c r="AD465" s="2"/>
      <c r="AE465" s="2"/>
    </row>
    <row r="466" spans="1:31" x14ac:dyDescent="0.2">
      <c r="A466" s="120" t="s">
        <v>16</v>
      </c>
      <c r="B466" s="6" t="s">
        <v>6</v>
      </c>
      <c r="C466" s="13">
        <v>0.96082949308755761</v>
      </c>
      <c r="D466" s="13">
        <v>0.95012468827930174</v>
      </c>
      <c r="E466" s="13">
        <v>0.93846153846153846</v>
      </c>
      <c r="F466" s="13">
        <v>0.94897959183673475</v>
      </c>
      <c r="G466" s="13">
        <v>0.96245733788395904</v>
      </c>
      <c r="H466" s="13">
        <v>0.96182943603851445</v>
      </c>
      <c r="I466" s="22">
        <v>2919</v>
      </c>
      <c r="J466" s="22">
        <v>3038</v>
      </c>
      <c r="K466" s="22">
        <v>381</v>
      </c>
      <c r="L466" s="22">
        <v>401</v>
      </c>
      <c r="M466" s="22">
        <v>122</v>
      </c>
      <c r="N466" s="22">
        <v>130</v>
      </c>
      <c r="O466" s="22">
        <v>372</v>
      </c>
      <c r="P466" s="22">
        <v>392</v>
      </c>
      <c r="Y466" s="2"/>
      <c r="Z466" s="2"/>
      <c r="AA466" s="2"/>
      <c r="AB466" s="2"/>
      <c r="AC466" s="2"/>
      <c r="AD466" s="2"/>
      <c r="AE466" s="2"/>
    </row>
    <row r="467" spans="1:31" x14ac:dyDescent="0.2">
      <c r="A467" s="120" t="s">
        <v>230</v>
      </c>
      <c r="B467" s="6" t="s">
        <v>7</v>
      </c>
      <c r="C467" s="13">
        <v>0.81862745098039214</v>
      </c>
      <c r="D467" s="13">
        <v>0.74339622641509429</v>
      </c>
      <c r="E467" s="13">
        <v>0.82692307692307687</v>
      </c>
      <c r="F467" s="13">
        <v>0.80645161290322576</v>
      </c>
      <c r="G467" s="13">
        <v>0.83321141185076808</v>
      </c>
      <c r="H467" s="13">
        <v>0.8177506775067751</v>
      </c>
      <c r="I467" s="22">
        <v>1336</v>
      </c>
      <c r="J467" s="22">
        <v>1632</v>
      </c>
      <c r="K467" s="22">
        <v>197</v>
      </c>
      <c r="L467" s="22">
        <v>265</v>
      </c>
      <c r="M467" s="22">
        <v>129</v>
      </c>
      <c r="N467" s="22">
        <v>156</v>
      </c>
      <c r="O467" s="22">
        <v>200</v>
      </c>
      <c r="P467" s="22">
        <v>248</v>
      </c>
      <c r="Y467" s="2"/>
      <c r="Z467" s="2"/>
      <c r="AA467" s="2"/>
      <c r="AB467" s="2"/>
      <c r="AC467" s="2"/>
      <c r="AD467" s="2"/>
      <c r="AE467" s="2"/>
    </row>
    <row r="468" spans="1:31" x14ac:dyDescent="0.2">
      <c r="A468" s="120" t="s">
        <v>228</v>
      </c>
      <c r="B468" s="6" t="s">
        <v>8</v>
      </c>
      <c r="C468" s="13">
        <v>0.90210474791972595</v>
      </c>
      <c r="D468" s="13">
        <v>0.87037037037037035</v>
      </c>
      <c r="E468" s="13">
        <v>0.8702749140893471</v>
      </c>
      <c r="F468" s="13">
        <v>0.8718291054739653</v>
      </c>
      <c r="G468" s="13">
        <v>0.91130050505050508</v>
      </c>
      <c r="H468" s="13">
        <v>0.91478439425051339</v>
      </c>
      <c r="I468" s="22">
        <v>3686</v>
      </c>
      <c r="J468" s="22">
        <v>4086</v>
      </c>
      <c r="K468" s="22">
        <v>799</v>
      </c>
      <c r="L468" s="22">
        <v>918</v>
      </c>
      <c r="M468" s="22">
        <v>1013</v>
      </c>
      <c r="N468" s="22">
        <v>1164</v>
      </c>
      <c r="O468" s="22">
        <v>1306</v>
      </c>
      <c r="P468" s="22">
        <v>1498</v>
      </c>
      <c r="Y468" s="2"/>
      <c r="Z468" s="2"/>
      <c r="AA468" s="2"/>
      <c r="AB468" s="2"/>
      <c r="AC468" s="2"/>
      <c r="AD468" s="2"/>
      <c r="AE468" s="2"/>
    </row>
    <row r="469" spans="1:31" x14ac:dyDescent="0.2">
      <c r="A469" s="120" t="s">
        <v>230</v>
      </c>
      <c r="B469" s="6" t="s">
        <v>9</v>
      </c>
      <c r="C469" s="13">
        <v>0.92225201072386054</v>
      </c>
      <c r="D469" s="13">
        <v>0.85977011494252875</v>
      </c>
      <c r="E469" s="13">
        <v>0.93442622950819676</v>
      </c>
      <c r="F469" s="13">
        <v>0.89473684210526316</v>
      </c>
      <c r="G469" s="13">
        <v>0.96198830409356728</v>
      </c>
      <c r="H469" s="13">
        <v>0.92155009451795844</v>
      </c>
      <c r="I469" s="22">
        <v>1032</v>
      </c>
      <c r="J469" s="22">
        <v>1119</v>
      </c>
      <c r="K469" s="22">
        <v>374</v>
      </c>
      <c r="L469" s="22">
        <v>435</v>
      </c>
      <c r="M469" s="22">
        <v>57</v>
      </c>
      <c r="N469" s="22">
        <v>61</v>
      </c>
      <c r="O469" s="22">
        <v>340</v>
      </c>
      <c r="P469" s="22">
        <v>380</v>
      </c>
      <c r="Y469" s="2"/>
      <c r="Z469" s="2"/>
      <c r="AA469" s="2"/>
      <c r="AB469" s="2"/>
      <c r="AC469" s="2"/>
      <c r="AD469" s="2"/>
      <c r="AE469" s="2"/>
    </row>
    <row r="470" spans="1:31" x14ac:dyDescent="0.2">
      <c r="A470" s="120" t="s">
        <v>230</v>
      </c>
      <c r="B470" s="6" t="s">
        <v>10</v>
      </c>
      <c r="C470" s="13">
        <v>0.87826961770623746</v>
      </c>
      <c r="D470" s="13">
        <v>0.80555555555555558</v>
      </c>
      <c r="E470" s="13">
        <v>0.80172413793103448</v>
      </c>
      <c r="F470" s="13">
        <v>0.84978540772532185</v>
      </c>
      <c r="G470" s="13">
        <v>0.89845758354755789</v>
      </c>
      <c r="H470" s="13">
        <v>0.88838268792710706</v>
      </c>
      <c r="I470" s="22">
        <v>873</v>
      </c>
      <c r="J470" s="22">
        <v>994</v>
      </c>
      <c r="K470" s="22">
        <v>174</v>
      </c>
      <c r="L470" s="22">
        <v>216</v>
      </c>
      <c r="M470" s="22">
        <v>93</v>
      </c>
      <c r="N470" s="22">
        <v>116</v>
      </c>
      <c r="O470" s="22">
        <v>198</v>
      </c>
      <c r="P470" s="22">
        <v>233</v>
      </c>
      <c r="Y470" s="2"/>
      <c r="Z470" s="2"/>
      <c r="AA470" s="2"/>
      <c r="AB470" s="2"/>
      <c r="AC470" s="2"/>
      <c r="AD470" s="2"/>
      <c r="AE470" s="2"/>
    </row>
    <row r="471" spans="1:31" x14ac:dyDescent="0.2">
      <c r="A471" s="120" t="s">
        <v>229</v>
      </c>
      <c r="B471" s="6" t="s">
        <v>11</v>
      </c>
      <c r="C471" s="13">
        <v>0.80661577608142498</v>
      </c>
      <c r="D471" s="13">
        <v>0.78371501272264632</v>
      </c>
      <c r="E471" s="13">
        <v>0.77272727272727271</v>
      </c>
      <c r="F471" s="13">
        <v>0.77385159010600701</v>
      </c>
      <c r="G471" s="13">
        <v>0.82951653944020354</v>
      </c>
      <c r="H471" s="13">
        <v>0.80759162303664922</v>
      </c>
      <c r="I471" s="22">
        <v>634</v>
      </c>
      <c r="J471" s="22">
        <v>786</v>
      </c>
      <c r="K471" s="22">
        <v>308</v>
      </c>
      <c r="L471" s="22">
        <v>393</v>
      </c>
      <c r="M471" s="22">
        <v>17</v>
      </c>
      <c r="N471" s="22">
        <v>22</v>
      </c>
      <c r="O471" s="22">
        <v>219</v>
      </c>
      <c r="P471" s="22">
        <v>283</v>
      </c>
      <c r="Y471" s="2"/>
      <c r="Z471" s="2"/>
      <c r="AA471" s="2"/>
      <c r="AB471" s="2"/>
      <c r="AC471" s="2"/>
      <c r="AD471" s="2"/>
      <c r="AE471" s="2"/>
    </row>
    <row r="472" spans="1:31" x14ac:dyDescent="0.2">
      <c r="A472" s="120" t="s">
        <v>230</v>
      </c>
      <c r="B472" s="6" t="s">
        <v>12</v>
      </c>
      <c r="C472" s="13">
        <v>0.7694974003466204</v>
      </c>
      <c r="D472" s="13">
        <v>0.68918918918918914</v>
      </c>
      <c r="E472" s="13">
        <v>0.765625</v>
      </c>
      <c r="F472" s="13">
        <v>0.74452554744525545</v>
      </c>
      <c r="G472" s="13">
        <v>0.80739795918367352</v>
      </c>
      <c r="H472" s="13">
        <v>0.76972477064220179</v>
      </c>
      <c r="I472" s="22">
        <v>888</v>
      </c>
      <c r="J472" s="22">
        <v>1154</v>
      </c>
      <c r="K472" s="22">
        <v>255</v>
      </c>
      <c r="L472" s="22">
        <v>370</v>
      </c>
      <c r="M472" s="22">
        <v>49</v>
      </c>
      <c r="N472" s="22">
        <v>64</v>
      </c>
      <c r="O472" s="22">
        <v>204</v>
      </c>
      <c r="P472" s="22">
        <v>274</v>
      </c>
      <c r="Y472" s="2"/>
      <c r="Z472" s="2"/>
      <c r="AA472" s="2"/>
      <c r="AB472" s="2"/>
      <c r="AC472" s="2"/>
      <c r="AD472" s="2"/>
      <c r="AE472" s="2"/>
    </row>
    <row r="473" spans="1:31" x14ac:dyDescent="0.2">
      <c r="A473" s="120" t="s">
        <v>16</v>
      </c>
      <c r="B473" s="6" t="s">
        <v>13</v>
      </c>
      <c r="C473" s="13">
        <v>0.68374164810690419</v>
      </c>
      <c r="D473" s="13">
        <v>0.72413793103448276</v>
      </c>
      <c r="E473" s="13">
        <v>0.54166666666666663</v>
      </c>
      <c r="F473" s="13">
        <v>0.7</v>
      </c>
      <c r="G473" s="13">
        <v>0.67596281540504644</v>
      </c>
      <c r="H473" s="13">
        <v>0.68764302059496563</v>
      </c>
      <c r="I473" s="22">
        <v>614</v>
      </c>
      <c r="J473" s="22">
        <v>898</v>
      </c>
      <c r="K473" s="22">
        <v>105</v>
      </c>
      <c r="L473" s="22">
        <v>145</v>
      </c>
      <c r="M473" s="22">
        <v>13</v>
      </c>
      <c r="N473" s="22">
        <v>24</v>
      </c>
      <c r="O473" s="22">
        <v>56</v>
      </c>
      <c r="P473" s="22">
        <v>80</v>
      </c>
      <c r="Y473" s="2"/>
      <c r="Z473" s="2"/>
      <c r="AA473" s="2"/>
      <c r="AB473" s="2"/>
      <c r="AC473" s="2"/>
      <c r="AD473" s="2"/>
      <c r="AE473" s="2"/>
    </row>
    <row r="474" spans="1:31" x14ac:dyDescent="0.2">
      <c r="A474" s="120" t="s">
        <v>228</v>
      </c>
      <c r="B474" s="6" t="s">
        <v>14</v>
      </c>
      <c r="C474" s="13">
        <v>0.73029439696106357</v>
      </c>
      <c r="D474" s="13">
        <v>0.64150943396226412</v>
      </c>
      <c r="E474" s="13">
        <v>0.61111111111111116</v>
      </c>
      <c r="F474" s="13">
        <v>0.68085106382978722</v>
      </c>
      <c r="G474" s="13">
        <v>0.82026768642447423</v>
      </c>
      <c r="H474" s="13">
        <v>0.73236714975845407</v>
      </c>
      <c r="I474" s="22">
        <v>769</v>
      </c>
      <c r="J474" s="22">
        <v>1053</v>
      </c>
      <c r="K474" s="22">
        <v>340</v>
      </c>
      <c r="L474" s="22">
        <v>530</v>
      </c>
      <c r="M474" s="22">
        <v>11</v>
      </c>
      <c r="N474" s="22">
        <v>18</v>
      </c>
      <c r="O474" s="22">
        <v>288</v>
      </c>
      <c r="P474" s="22">
        <v>423</v>
      </c>
      <c r="Y474" s="2"/>
      <c r="Z474" s="2"/>
      <c r="AA474" s="2"/>
      <c r="AB474" s="2"/>
      <c r="AC474" s="2"/>
      <c r="AD474" s="2"/>
      <c r="AE474" s="2"/>
    </row>
    <row r="475" spans="1:31" x14ac:dyDescent="0.2">
      <c r="A475" s="120" t="s">
        <v>16</v>
      </c>
      <c r="B475" s="6" t="s">
        <v>15</v>
      </c>
      <c r="C475" s="13">
        <v>0.96867469879518076</v>
      </c>
      <c r="D475" s="13">
        <v>0.96</v>
      </c>
      <c r="E475" s="13">
        <v>1</v>
      </c>
      <c r="F475" s="13">
        <v>0.95454545454545459</v>
      </c>
      <c r="G475" s="13">
        <v>0.96986301369863015</v>
      </c>
      <c r="H475" s="13">
        <v>0.967741935483871</v>
      </c>
      <c r="I475" s="22">
        <v>402</v>
      </c>
      <c r="J475" s="22">
        <v>415</v>
      </c>
      <c r="K475" s="22">
        <v>48</v>
      </c>
      <c r="L475" s="22">
        <v>50</v>
      </c>
      <c r="M475" s="22">
        <v>12</v>
      </c>
      <c r="N475" s="22">
        <v>12</v>
      </c>
      <c r="O475" s="22">
        <v>42</v>
      </c>
      <c r="P475" s="22">
        <v>44</v>
      </c>
      <c r="Y475" s="2"/>
      <c r="Z475" s="2"/>
      <c r="AA475" s="2"/>
      <c r="AB475" s="2"/>
      <c r="AC475" s="2"/>
      <c r="AD475" s="2"/>
      <c r="AE475" s="2"/>
    </row>
    <row r="476" spans="1:31" x14ac:dyDescent="0.2">
      <c r="A476" s="120" t="s">
        <v>16</v>
      </c>
      <c r="B476" s="6" t="s">
        <v>16</v>
      </c>
      <c r="C476" s="13">
        <v>0.86710130391173523</v>
      </c>
      <c r="D476" s="13">
        <v>0.84179104477611943</v>
      </c>
      <c r="E476" s="13">
        <v>0.77611940298507465</v>
      </c>
      <c r="F476" s="13">
        <v>0.86016949152542377</v>
      </c>
      <c r="G476" s="13">
        <v>0.8722121760096444</v>
      </c>
      <c r="H476" s="13">
        <v>0.87026466009340941</v>
      </c>
      <c r="I476" s="22">
        <v>1729</v>
      </c>
      <c r="J476" s="22">
        <v>1994</v>
      </c>
      <c r="K476" s="22">
        <v>282</v>
      </c>
      <c r="L476" s="22">
        <v>335</v>
      </c>
      <c r="M476" s="22">
        <v>52</v>
      </c>
      <c r="N476" s="22">
        <v>67</v>
      </c>
      <c r="O476" s="22">
        <v>203</v>
      </c>
      <c r="P476" s="22">
        <v>236</v>
      </c>
      <c r="Y476" s="2"/>
      <c r="Z476" s="2"/>
      <c r="AA476" s="2"/>
      <c r="AB476" s="2"/>
      <c r="AC476" s="2"/>
      <c r="AD476" s="2"/>
      <c r="AE476" s="2"/>
    </row>
    <row r="477" spans="1:31" x14ac:dyDescent="0.2">
      <c r="A477" s="120" t="s">
        <v>229</v>
      </c>
      <c r="B477" s="6" t="s">
        <v>17</v>
      </c>
      <c r="C477" s="13">
        <v>0.80939947780678856</v>
      </c>
      <c r="D477" s="13">
        <v>0.78947368421052633</v>
      </c>
      <c r="E477" s="13">
        <v>0.73333333333333328</v>
      </c>
      <c r="F477" s="13">
        <v>0.775609756097561</v>
      </c>
      <c r="G477" s="13">
        <v>0.84558823529411764</v>
      </c>
      <c r="H477" s="13">
        <v>0.8125</v>
      </c>
      <c r="I477" s="22">
        <v>310</v>
      </c>
      <c r="J477" s="22">
        <v>383</v>
      </c>
      <c r="K477" s="22">
        <v>195</v>
      </c>
      <c r="L477" s="22">
        <v>247</v>
      </c>
      <c r="M477" s="22">
        <v>11</v>
      </c>
      <c r="N477" s="22">
        <v>15</v>
      </c>
      <c r="O477" s="22">
        <v>159</v>
      </c>
      <c r="P477" s="22">
        <v>205</v>
      </c>
      <c r="Y477" s="2"/>
      <c r="Z477" s="2"/>
      <c r="AA477" s="2"/>
      <c r="AB477" s="2"/>
      <c r="AC477" s="2"/>
      <c r="AD477" s="2"/>
      <c r="AE477" s="2"/>
    </row>
    <row r="478" spans="1:31" x14ac:dyDescent="0.2">
      <c r="A478" s="120" t="s">
        <v>229</v>
      </c>
      <c r="B478" s="6" t="s">
        <v>18</v>
      </c>
      <c r="C478" s="13">
        <v>0.27432590855803046</v>
      </c>
      <c r="D478" s="13">
        <v>0.35636363636363638</v>
      </c>
      <c r="E478" s="13">
        <v>0</v>
      </c>
      <c r="F478" s="13">
        <v>0.34285714285714286</v>
      </c>
      <c r="G478" s="13">
        <v>0.23529411764705882</v>
      </c>
      <c r="H478" s="13">
        <v>0.27659574468085107</v>
      </c>
      <c r="I478" s="22">
        <v>234</v>
      </c>
      <c r="J478" s="22">
        <v>853</v>
      </c>
      <c r="K478" s="22">
        <v>98</v>
      </c>
      <c r="L478" s="22">
        <v>275</v>
      </c>
      <c r="M478" s="22">
        <v>0</v>
      </c>
      <c r="N478" s="22">
        <v>7</v>
      </c>
      <c r="O478" s="22">
        <v>48</v>
      </c>
      <c r="P478" s="22">
        <v>140</v>
      </c>
      <c r="Y478" s="2"/>
      <c r="Z478" s="2"/>
      <c r="AA478" s="2"/>
      <c r="AB478" s="2"/>
      <c r="AC478" s="2"/>
      <c r="AD478" s="2"/>
      <c r="AE478" s="2"/>
    </row>
    <row r="479" spans="1:31" x14ac:dyDescent="0.2">
      <c r="A479" s="120" t="s">
        <v>229</v>
      </c>
      <c r="B479" s="6" t="s">
        <v>19</v>
      </c>
      <c r="C479" s="13">
        <v>0.93898916967509027</v>
      </c>
      <c r="D479" s="13">
        <v>0.9095022624434389</v>
      </c>
      <c r="E479" s="13">
        <v>0.92452830188679247</v>
      </c>
      <c r="F479" s="13">
        <v>0.90895522388059702</v>
      </c>
      <c r="G479" s="13">
        <v>0.95281018027571585</v>
      </c>
      <c r="H479" s="13">
        <v>0.93956456456456461</v>
      </c>
      <c r="I479" s="22">
        <v>2601</v>
      </c>
      <c r="J479" s="22">
        <v>2770</v>
      </c>
      <c r="K479" s="22">
        <v>804</v>
      </c>
      <c r="L479" s="22">
        <v>884</v>
      </c>
      <c r="M479" s="22">
        <v>98</v>
      </c>
      <c r="N479" s="22">
        <v>106</v>
      </c>
      <c r="O479" s="22">
        <v>609</v>
      </c>
      <c r="P479" s="22">
        <v>670</v>
      </c>
      <c r="Y479" s="2"/>
      <c r="Z479" s="2"/>
      <c r="AA479" s="2"/>
      <c r="AB479" s="2"/>
      <c r="AC479" s="2"/>
      <c r="AD479" s="2"/>
      <c r="AE479" s="2"/>
    </row>
    <row r="480" spans="1:31" x14ac:dyDescent="0.2">
      <c r="A480" s="120" t="s">
        <v>230</v>
      </c>
      <c r="B480" s="6" t="s">
        <v>20</v>
      </c>
      <c r="C480" s="13">
        <v>0.81818181818181823</v>
      </c>
      <c r="D480" s="13">
        <v>0.75</v>
      </c>
      <c r="E480" s="13">
        <v>1</v>
      </c>
      <c r="F480" s="13">
        <v>0.82456140350877194</v>
      </c>
      <c r="G480" s="13">
        <v>0.84057971014492749</v>
      </c>
      <c r="H480" s="13">
        <v>0.81060606060606055</v>
      </c>
      <c r="I480" s="22">
        <v>225</v>
      </c>
      <c r="J480" s="22">
        <v>275</v>
      </c>
      <c r="K480" s="22">
        <v>51</v>
      </c>
      <c r="L480" s="22">
        <v>68</v>
      </c>
      <c r="M480" s="22">
        <v>11</v>
      </c>
      <c r="N480" s="22">
        <v>11</v>
      </c>
      <c r="O480" s="22">
        <v>47</v>
      </c>
      <c r="P480" s="22">
        <v>57</v>
      </c>
      <c r="Y480" s="2"/>
      <c r="Z480" s="2"/>
      <c r="AA480" s="2"/>
      <c r="AB480" s="2"/>
      <c r="AC480" s="2"/>
      <c r="AD480" s="2"/>
      <c r="AE480" s="2"/>
    </row>
    <row r="481" spans="1:37" x14ac:dyDescent="0.2">
      <c r="A481" s="120" t="s">
        <v>228</v>
      </c>
      <c r="B481" s="6" t="s">
        <v>21</v>
      </c>
      <c r="C481" s="13">
        <v>0.85523210070810385</v>
      </c>
      <c r="D481" s="13">
        <v>0.80560420315236425</v>
      </c>
      <c r="E481" s="13">
        <v>0.79848866498740556</v>
      </c>
      <c r="F481" s="13">
        <v>0.8143564356435643</v>
      </c>
      <c r="G481" s="13">
        <v>0.86397285626156695</v>
      </c>
      <c r="H481" s="13">
        <v>0.86182669789227162</v>
      </c>
      <c r="I481" s="22">
        <v>3261</v>
      </c>
      <c r="J481" s="22">
        <v>3813</v>
      </c>
      <c r="K481" s="22">
        <v>460</v>
      </c>
      <c r="L481" s="22">
        <v>571</v>
      </c>
      <c r="M481" s="22">
        <v>317</v>
      </c>
      <c r="N481" s="22">
        <v>397</v>
      </c>
      <c r="O481" s="22">
        <v>329</v>
      </c>
      <c r="P481" s="22">
        <v>404</v>
      </c>
      <c r="Y481" s="2"/>
      <c r="Z481" s="2"/>
      <c r="AA481" s="2"/>
      <c r="AB481" s="2"/>
      <c r="AC481" s="2"/>
      <c r="AD481" s="2"/>
      <c r="AE481" s="2"/>
    </row>
    <row r="482" spans="1:37" x14ac:dyDescent="0.2">
      <c r="A482" s="120" t="s">
        <v>16</v>
      </c>
      <c r="B482" s="6" t="s">
        <v>22</v>
      </c>
      <c r="C482" s="13">
        <v>0.85207100591715978</v>
      </c>
      <c r="D482" s="13">
        <v>0.74193548387096775</v>
      </c>
      <c r="E482" s="13">
        <v>0.75</v>
      </c>
      <c r="F482" s="13">
        <v>0.73076923076923073</v>
      </c>
      <c r="G482" s="13">
        <v>0.87681159420289856</v>
      </c>
      <c r="H482" s="13">
        <v>0.8571428571428571</v>
      </c>
      <c r="I482" s="22">
        <v>144</v>
      </c>
      <c r="J482" s="22">
        <v>169</v>
      </c>
      <c r="K482" s="22">
        <v>23</v>
      </c>
      <c r="L482" s="22">
        <v>31</v>
      </c>
      <c r="M482" s="22">
        <v>6</v>
      </c>
      <c r="N482" s="22">
        <v>8</v>
      </c>
      <c r="O482" s="22">
        <v>19</v>
      </c>
      <c r="P482" s="22">
        <v>26</v>
      </c>
      <c r="Y482" s="2"/>
      <c r="Z482" s="2"/>
      <c r="AA482" s="2"/>
      <c r="AB482" s="2"/>
      <c r="AC482" s="2"/>
      <c r="AD482" s="2"/>
      <c r="AE482" s="2"/>
    </row>
    <row r="483" spans="1:37" x14ac:dyDescent="0.2">
      <c r="A483" s="120" t="s">
        <v>230</v>
      </c>
      <c r="B483" s="6" t="s">
        <v>23</v>
      </c>
      <c r="C483" s="13">
        <v>0.91435185185185186</v>
      </c>
      <c r="D483" s="13">
        <v>0.85875706214689262</v>
      </c>
      <c r="E483" s="13">
        <v>0.875</v>
      </c>
      <c r="F483" s="13">
        <v>0.8834355828220859</v>
      </c>
      <c r="G483" s="13">
        <v>0.95294117647058818</v>
      </c>
      <c r="H483" s="13">
        <v>0.91586538461538458</v>
      </c>
      <c r="I483" s="22">
        <v>395</v>
      </c>
      <c r="J483" s="22">
        <v>432</v>
      </c>
      <c r="K483" s="22">
        <v>152</v>
      </c>
      <c r="L483" s="22">
        <v>177</v>
      </c>
      <c r="M483" s="22">
        <v>14</v>
      </c>
      <c r="N483" s="22">
        <v>16</v>
      </c>
      <c r="O483" s="22">
        <v>144</v>
      </c>
      <c r="P483" s="22">
        <v>163</v>
      </c>
      <c r="Y483" s="2"/>
      <c r="Z483" s="2"/>
      <c r="AA483" s="2"/>
      <c r="AB483" s="2"/>
      <c r="AC483" s="2"/>
      <c r="AD483" s="2"/>
      <c r="AE483" s="2"/>
    </row>
    <row r="484" spans="1:37" x14ac:dyDescent="0.2">
      <c r="A484" s="120"/>
      <c r="B484" s="8" t="s">
        <v>104</v>
      </c>
      <c r="C484" s="9">
        <v>0.84702840664258017</v>
      </c>
      <c r="D484" s="9">
        <v>0.80239268121041518</v>
      </c>
      <c r="E484" s="9">
        <v>0.82286096256684493</v>
      </c>
      <c r="F484" s="9">
        <v>0.82461040870332258</v>
      </c>
      <c r="G484" s="9">
        <v>0.86077870274020118</v>
      </c>
      <c r="H484" s="9">
        <v>0.84968907532104354</v>
      </c>
      <c r="I484" s="23">
        <v>25554</v>
      </c>
      <c r="J484" s="23">
        <v>30169</v>
      </c>
      <c r="K484" s="23">
        <v>5701</v>
      </c>
      <c r="L484" s="23">
        <v>7105</v>
      </c>
      <c r="M484" s="23">
        <v>2462</v>
      </c>
      <c r="N484" s="23">
        <v>2992</v>
      </c>
      <c r="O484" s="23">
        <v>5609</v>
      </c>
      <c r="P484" s="23">
        <v>6802</v>
      </c>
      <c r="Y484" s="2"/>
      <c r="Z484" s="2"/>
      <c r="AA484" s="2"/>
      <c r="AB484" s="2"/>
      <c r="AC484" s="2"/>
      <c r="AD484" s="2"/>
      <c r="AE484" s="2"/>
    </row>
    <row r="485" spans="1:37" x14ac:dyDescent="0.2">
      <c r="A485" s="120"/>
      <c r="B485" s="114" t="s">
        <v>228</v>
      </c>
      <c r="C485" s="117">
        <v>0.83943874978995126</v>
      </c>
      <c r="D485" s="117">
        <v>0.78583690987124466</v>
      </c>
      <c r="E485" s="117">
        <v>0.81648812296227291</v>
      </c>
      <c r="F485" s="117">
        <v>0.8069078947368421</v>
      </c>
      <c r="G485" s="117">
        <v>0.8524864187212704</v>
      </c>
      <c r="H485" s="117">
        <v>0.84449000512557659</v>
      </c>
      <c r="I485" s="116">
        <v>9991</v>
      </c>
      <c r="J485" s="116">
        <v>11902</v>
      </c>
      <c r="K485" s="116">
        <v>1831</v>
      </c>
      <c r="L485" s="116">
        <v>2330</v>
      </c>
      <c r="M485" s="116">
        <v>1753</v>
      </c>
      <c r="N485" s="116">
        <v>2147</v>
      </c>
      <c r="O485" s="116">
        <v>2453</v>
      </c>
      <c r="P485" s="116">
        <v>3040</v>
      </c>
      <c r="Y485" s="2"/>
      <c r="Z485" s="2"/>
      <c r="AA485" s="2"/>
      <c r="AB485" s="2"/>
      <c r="AC485" s="2"/>
      <c r="AD485" s="2"/>
      <c r="AE485" s="2"/>
    </row>
    <row r="486" spans="1:37" x14ac:dyDescent="0.2">
      <c r="A486" s="120"/>
      <c r="B486" s="114" t="s">
        <v>229</v>
      </c>
      <c r="C486" s="117">
        <v>0.81438099886123316</v>
      </c>
      <c r="D486" s="117">
        <v>0.80105170902716916</v>
      </c>
      <c r="E486" s="117">
        <v>0.83888888888888891</v>
      </c>
      <c r="F486" s="117">
        <v>0.81706568446899941</v>
      </c>
      <c r="G486" s="117">
        <v>0.82225097024579563</v>
      </c>
      <c r="H486" s="117">
        <v>0.8136416959946372</v>
      </c>
      <c r="I486" s="116">
        <v>5006</v>
      </c>
      <c r="J486" s="116">
        <v>6147</v>
      </c>
      <c r="K486" s="116">
        <v>1828</v>
      </c>
      <c r="L486" s="116">
        <v>2282</v>
      </c>
      <c r="M486" s="116">
        <v>151</v>
      </c>
      <c r="N486" s="116">
        <v>180</v>
      </c>
      <c r="O486" s="116">
        <v>1331</v>
      </c>
      <c r="P486" s="116">
        <v>1629</v>
      </c>
      <c r="Y486" s="2"/>
      <c r="Z486" s="2"/>
      <c r="AA486" s="2"/>
      <c r="AB486" s="2"/>
      <c r="AC486" s="2"/>
      <c r="AD486" s="2"/>
      <c r="AE486" s="2"/>
    </row>
    <row r="487" spans="1:37" x14ac:dyDescent="0.2">
      <c r="A487" s="120"/>
      <c r="B487" s="114" t="s">
        <v>230</v>
      </c>
      <c r="C487" s="117">
        <v>0.84712807706029258</v>
      </c>
      <c r="D487" s="117">
        <v>0.78576094056172441</v>
      </c>
      <c r="E487" s="117">
        <v>0.83254716981132071</v>
      </c>
      <c r="F487" s="117">
        <v>0.83616236162361623</v>
      </c>
      <c r="G487" s="117">
        <v>0.87018404907975455</v>
      </c>
      <c r="H487" s="117">
        <v>0.84832111153994594</v>
      </c>
      <c r="I487" s="116">
        <v>4749</v>
      </c>
      <c r="J487" s="116">
        <v>5606</v>
      </c>
      <c r="K487" s="116">
        <v>1203</v>
      </c>
      <c r="L487" s="116">
        <v>1531</v>
      </c>
      <c r="M487" s="116">
        <v>353</v>
      </c>
      <c r="N487" s="116">
        <v>424</v>
      </c>
      <c r="O487" s="116">
        <v>1133</v>
      </c>
      <c r="P487" s="116">
        <v>1355</v>
      </c>
      <c r="Y487" s="2"/>
      <c r="Z487" s="2"/>
      <c r="AA487" s="2"/>
      <c r="AB487" s="2"/>
      <c r="AC487" s="2"/>
      <c r="AD487" s="2"/>
      <c r="AE487" s="2"/>
    </row>
    <row r="488" spans="1:37" x14ac:dyDescent="0.2">
      <c r="A488" s="120"/>
      <c r="B488" s="114" t="s">
        <v>16</v>
      </c>
      <c r="C488" s="117">
        <v>0.89161805342339573</v>
      </c>
      <c r="D488" s="117">
        <v>0.87214137214137211</v>
      </c>
      <c r="E488" s="117">
        <v>0.85062240663900412</v>
      </c>
      <c r="F488" s="117">
        <v>0.88946015424164526</v>
      </c>
      <c r="G488" s="117">
        <v>0.89499279538904897</v>
      </c>
      <c r="H488" s="117">
        <v>0.89319304957755463</v>
      </c>
      <c r="I488" s="116">
        <v>5808</v>
      </c>
      <c r="J488" s="116">
        <v>6514</v>
      </c>
      <c r="K488" s="116">
        <v>839</v>
      </c>
      <c r="L488" s="116">
        <v>962</v>
      </c>
      <c r="M488" s="116">
        <v>205</v>
      </c>
      <c r="N488" s="116">
        <v>241</v>
      </c>
      <c r="O488" s="116">
        <v>692</v>
      </c>
      <c r="P488" s="116">
        <v>778</v>
      </c>
      <c r="Y488" s="2"/>
      <c r="Z488" s="2"/>
      <c r="AA488" s="2"/>
      <c r="AB488" s="2"/>
      <c r="AC488" s="2"/>
      <c r="AD488" s="2"/>
      <c r="AE488" s="2"/>
    </row>
    <row r="489" spans="1:37" x14ac:dyDescent="0.2">
      <c r="A489" s="120"/>
    </row>
    <row r="490" spans="1:37" x14ac:dyDescent="0.2">
      <c r="A490" s="120"/>
    </row>
    <row r="491" spans="1:37" ht="14.25" x14ac:dyDescent="0.2">
      <c r="A491" s="120"/>
      <c r="B491" s="5" t="s">
        <v>297</v>
      </c>
      <c r="O491" s="111" t="s">
        <v>203</v>
      </c>
      <c r="P491" s="2">
        <v>15</v>
      </c>
    </row>
    <row r="492" spans="1:37" x14ac:dyDescent="0.2">
      <c r="A492" s="120"/>
      <c r="B492" s="14"/>
      <c r="C492" s="28"/>
      <c r="D492" s="28"/>
      <c r="E492" s="28"/>
      <c r="F492" s="28"/>
      <c r="G492" s="28"/>
      <c r="H492" s="28"/>
      <c r="Y492" s="2"/>
      <c r="Z492" s="2"/>
      <c r="AA492" s="2"/>
      <c r="AB492" s="2"/>
      <c r="AC492" s="2"/>
      <c r="AD492" s="2"/>
      <c r="AE492" s="2"/>
      <c r="AF492" s="2"/>
      <c r="AG492" s="2"/>
      <c r="AH492" s="2"/>
      <c r="AI492" s="2"/>
      <c r="AJ492" s="2"/>
      <c r="AK492" s="2"/>
    </row>
    <row r="493" spans="1:37" x14ac:dyDescent="0.2">
      <c r="A493" s="120"/>
      <c r="B493" s="3"/>
      <c r="C493" s="12" t="s">
        <v>27</v>
      </c>
      <c r="D493" s="12"/>
      <c r="E493" s="12"/>
      <c r="F493" s="12"/>
      <c r="G493" s="12"/>
      <c r="H493" s="12"/>
      <c r="I493" s="11" t="s">
        <v>24</v>
      </c>
      <c r="J493" s="11"/>
      <c r="K493" s="11" t="s">
        <v>0</v>
      </c>
      <c r="L493" s="11"/>
      <c r="M493" s="11" t="s">
        <v>28</v>
      </c>
      <c r="N493" s="11"/>
      <c r="O493" s="11" t="s">
        <v>26</v>
      </c>
      <c r="P493" s="11"/>
      <c r="Y493" s="2"/>
      <c r="Z493" s="2"/>
      <c r="AA493" s="2"/>
      <c r="AB493" s="2"/>
      <c r="AC493" s="2"/>
      <c r="AD493" s="2"/>
      <c r="AE493" s="2"/>
      <c r="AF493" s="2"/>
      <c r="AG493" s="2"/>
      <c r="AH493" s="2"/>
      <c r="AI493" s="2"/>
      <c r="AJ493" s="2"/>
      <c r="AK493" s="2"/>
    </row>
    <row r="494" spans="1:37" x14ac:dyDescent="0.2">
      <c r="A494" s="120"/>
      <c r="B494" s="16" t="s">
        <v>25</v>
      </c>
      <c r="C494" s="16" t="s">
        <v>24</v>
      </c>
      <c r="D494" s="16" t="s">
        <v>0</v>
      </c>
      <c r="E494" s="16" t="s">
        <v>28</v>
      </c>
      <c r="F494" s="16" t="s">
        <v>26</v>
      </c>
      <c r="G494" s="10" t="s">
        <v>200</v>
      </c>
      <c r="H494" s="16" t="s">
        <v>226</v>
      </c>
      <c r="I494" s="16" t="s">
        <v>110</v>
      </c>
      <c r="J494" s="16" t="s">
        <v>111</v>
      </c>
      <c r="K494" s="16" t="s">
        <v>110</v>
      </c>
      <c r="L494" s="16" t="s">
        <v>111</v>
      </c>
      <c r="M494" s="16" t="s">
        <v>110</v>
      </c>
      <c r="N494" s="16" t="s">
        <v>111</v>
      </c>
      <c r="O494" s="16" t="s">
        <v>110</v>
      </c>
      <c r="P494" s="16" t="s">
        <v>111</v>
      </c>
      <c r="Y494" s="2"/>
      <c r="Z494" s="2"/>
      <c r="AA494" s="2"/>
      <c r="AB494" s="2"/>
      <c r="AC494" s="2"/>
      <c r="AD494" s="2"/>
      <c r="AE494" s="2"/>
      <c r="AF494" s="2"/>
      <c r="AG494" s="2"/>
      <c r="AH494" s="2"/>
      <c r="AI494" s="2"/>
      <c r="AJ494" s="2"/>
      <c r="AK494" s="2"/>
    </row>
    <row r="495" spans="1:37" x14ac:dyDescent="0.2">
      <c r="A495" s="120" t="s">
        <v>228</v>
      </c>
      <c r="B495" s="6" t="s">
        <v>4</v>
      </c>
      <c r="C495" s="13">
        <v>0.76188798872842545</v>
      </c>
      <c r="D495" s="13">
        <v>0.72053872053872059</v>
      </c>
      <c r="E495" s="13">
        <v>0.55495495495495495</v>
      </c>
      <c r="F495" s="13">
        <v>0.62409288824383169</v>
      </c>
      <c r="G495" s="13">
        <v>0.76671911880409127</v>
      </c>
      <c r="H495" s="18">
        <v>0.81217162872154114</v>
      </c>
      <c r="I495" s="22">
        <v>2163</v>
      </c>
      <c r="J495" s="22">
        <v>2839</v>
      </c>
      <c r="K495" s="22">
        <v>214</v>
      </c>
      <c r="L495" s="22">
        <v>297</v>
      </c>
      <c r="M495" s="22">
        <v>308</v>
      </c>
      <c r="N495" s="22">
        <v>555</v>
      </c>
      <c r="O495" s="22">
        <v>430</v>
      </c>
      <c r="P495" s="22">
        <v>689</v>
      </c>
      <c r="Y495" s="2"/>
      <c r="Z495" s="2"/>
      <c r="AA495" s="2"/>
      <c r="AB495" s="2"/>
      <c r="AC495" s="2"/>
      <c r="AD495" s="2"/>
      <c r="AE495" s="2"/>
      <c r="AF495" s="2"/>
      <c r="AG495" s="2"/>
      <c r="AH495" s="2"/>
      <c r="AI495" s="2"/>
      <c r="AJ495" s="2"/>
      <c r="AK495" s="2"/>
    </row>
    <row r="496" spans="1:37" x14ac:dyDescent="0.2">
      <c r="A496" s="120" t="s">
        <v>229</v>
      </c>
      <c r="B496" s="6" t="s">
        <v>5</v>
      </c>
      <c r="C496" s="13">
        <v>0.77461538461538459</v>
      </c>
      <c r="D496" s="13">
        <v>0.69612068965517238</v>
      </c>
      <c r="E496" s="13">
        <v>0.6428571428571429</v>
      </c>
      <c r="F496" s="13">
        <v>0.6959247648902821</v>
      </c>
      <c r="G496" s="13">
        <v>0.81818181818181823</v>
      </c>
      <c r="H496" s="13">
        <v>0.77751572327044027</v>
      </c>
      <c r="I496" s="22">
        <v>1007</v>
      </c>
      <c r="J496" s="22">
        <v>1300</v>
      </c>
      <c r="K496" s="22">
        <v>323</v>
      </c>
      <c r="L496" s="22">
        <v>464</v>
      </c>
      <c r="M496" s="22">
        <v>18</v>
      </c>
      <c r="N496" s="22">
        <v>28</v>
      </c>
      <c r="O496" s="22">
        <v>222</v>
      </c>
      <c r="P496" s="22">
        <v>319</v>
      </c>
      <c r="Y496" s="2"/>
      <c r="Z496" s="2"/>
      <c r="AA496" s="2"/>
      <c r="AB496" s="2"/>
      <c r="AC496" s="2"/>
      <c r="AD496" s="2"/>
      <c r="AE496" s="2"/>
      <c r="AF496" s="2"/>
      <c r="AG496" s="2"/>
      <c r="AH496" s="2"/>
      <c r="AI496" s="2"/>
      <c r="AJ496" s="2"/>
      <c r="AK496" s="2"/>
    </row>
    <row r="497" spans="1:37" x14ac:dyDescent="0.2">
      <c r="A497" s="120" t="s">
        <v>16</v>
      </c>
      <c r="B497" s="6" t="s">
        <v>6</v>
      </c>
      <c r="C497" s="13">
        <v>0.75958806818181823</v>
      </c>
      <c r="D497" s="13">
        <v>0.68181818181818177</v>
      </c>
      <c r="E497" s="13">
        <v>0.52892561983471076</v>
      </c>
      <c r="F497" s="13">
        <v>0.67313019390581719</v>
      </c>
      <c r="G497" s="13">
        <v>0.77149877149877155</v>
      </c>
      <c r="H497" s="13">
        <v>0.76994434137291279</v>
      </c>
      <c r="I497" s="22">
        <v>2139</v>
      </c>
      <c r="J497" s="22">
        <v>2816</v>
      </c>
      <c r="K497" s="22">
        <v>255</v>
      </c>
      <c r="L497" s="22">
        <v>374</v>
      </c>
      <c r="M497" s="22">
        <v>64</v>
      </c>
      <c r="N497" s="22">
        <v>121</v>
      </c>
      <c r="O497" s="22">
        <v>243</v>
      </c>
      <c r="P497" s="22">
        <v>361</v>
      </c>
      <c r="Y497" s="2"/>
      <c r="Z497" s="2"/>
      <c r="AA497" s="2"/>
      <c r="AB497" s="2"/>
      <c r="AC497" s="2"/>
      <c r="AD497" s="2"/>
      <c r="AE497" s="2"/>
      <c r="AF497" s="2"/>
      <c r="AG497" s="2"/>
      <c r="AH497" s="2"/>
      <c r="AI497" s="2"/>
      <c r="AJ497" s="2"/>
      <c r="AK497" s="2"/>
    </row>
    <row r="498" spans="1:37" x14ac:dyDescent="0.2">
      <c r="A498" s="120" t="s">
        <v>230</v>
      </c>
      <c r="B498" s="6" t="s">
        <v>7</v>
      </c>
      <c r="C498" s="13">
        <v>0.79374201787994891</v>
      </c>
      <c r="D498" s="13">
        <v>0.7211155378486056</v>
      </c>
      <c r="E498" s="13">
        <v>0.54794520547945202</v>
      </c>
      <c r="F498" s="13">
        <v>0.66239316239316237</v>
      </c>
      <c r="G498" s="13">
        <v>0.80760456273764258</v>
      </c>
      <c r="H498" s="13">
        <v>0.81901408450704227</v>
      </c>
      <c r="I498" s="22">
        <v>1243</v>
      </c>
      <c r="J498" s="22">
        <v>1566</v>
      </c>
      <c r="K498" s="22">
        <v>181</v>
      </c>
      <c r="L498" s="22">
        <v>251</v>
      </c>
      <c r="M498" s="22">
        <v>80</v>
      </c>
      <c r="N498" s="22">
        <v>146</v>
      </c>
      <c r="O498" s="22">
        <v>155</v>
      </c>
      <c r="P498" s="22">
        <v>234</v>
      </c>
      <c r="Y498" s="2"/>
      <c r="Z498" s="2"/>
      <c r="AA498" s="2"/>
      <c r="AB498" s="2"/>
      <c r="AC498" s="2"/>
      <c r="AD498" s="2"/>
      <c r="AE498" s="2"/>
      <c r="AF498" s="2"/>
      <c r="AG498" s="2"/>
      <c r="AH498" s="2"/>
      <c r="AI498" s="2"/>
      <c r="AJ498" s="2"/>
      <c r="AK498" s="2"/>
    </row>
    <row r="499" spans="1:37" x14ac:dyDescent="0.2">
      <c r="A499" s="120" t="s">
        <v>228</v>
      </c>
      <c r="B499" s="6" t="s">
        <v>8</v>
      </c>
      <c r="C499" s="13">
        <v>0.70478325859491775</v>
      </c>
      <c r="D499" s="13">
        <v>0.6537180910099889</v>
      </c>
      <c r="E499" s="13">
        <v>0.56271777003484325</v>
      </c>
      <c r="F499" s="13">
        <v>0.60842963970088371</v>
      </c>
      <c r="G499" s="13">
        <v>0.71956312238997755</v>
      </c>
      <c r="H499" s="13">
        <v>0.76168876482903003</v>
      </c>
      <c r="I499" s="22">
        <v>2829</v>
      </c>
      <c r="J499" s="22">
        <v>4014</v>
      </c>
      <c r="K499" s="22">
        <v>589</v>
      </c>
      <c r="L499" s="22">
        <v>901</v>
      </c>
      <c r="M499" s="22">
        <v>646</v>
      </c>
      <c r="N499" s="22">
        <v>1148</v>
      </c>
      <c r="O499" s="22">
        <v>895</v>
      </c>
      <c r="P499" s="22">
        <v>1471</v>
      </c>
      <c r="Y499" s="2"/>
      <c r="Z499" s="2"/>
      <c r="AA499" s="2"/>
      <c r="AB499" s="2"/>
      <c r="AC499" s="2"/>
      <c r="AD499" s="2"/>
      <c r="AE499" s="2"/>
      <c r="AF499" s="2"/>
      <c r="AG499" s="2"/>
      <c r="AH499" s="2"/>
      <c r="AI499" s="2"/>
      <c r="AJ499" s="2"/>
      <c r="AK499" s="2"/>
    </row>
    <row r="500" spans="1:37" x14ac:dyDescent="0.2">
      <c r="A500" s="120" t="s">
        <v>230</v>
      </c>
      <c r="B500" s="6" t="s">
        <v>9</v>
      </c>
      <c r="C500" s="13">
        <v>0.77401646843549865</v>
      </c>
      <c r="D500" s="13">
        <v>0.69605568445475641</v>
      </c>
      <c r="E500" s="13">
        <v>0.62295081967213117</v>
      </c>
      <c r="F500" s="13">
        <v>0.71199999999999997</v>
      </c>
      <c r="G500" s="13">
        <v>0.82477341389728098</v>
      </c>
      <c r="H500" s="13">
        <v>0.78294573643410847</v>
      </c>
      <c r="I500" s="22">
        <v>846</v>
      </c>
      <c r="J500" s="22">
        <v>1093</v>
      </c>
      <c r="K500" s="22">
        <v>300</v>
      </c>
      <c r="L500" s="22">
        <v>431</v>
      </c>
      <c r="M500" s="22">
        <v>38</v>
      </c>
      <c r="N500" s="22">
        <v>61</v>
      </c>
      <c r="O500" s="22">
        <v>267</v>
      </c>
      <c r="P500" s="22">
        <v>375</v>
      </c>
      <c r="Y500" s="2"/>
      <c r="Z500" s="2"/>
      <c r="AA500" s="2"/>
      <c r="AB500" s="2"/>
      <c r="AC500" s="2"/>
      <c r="AD500" s="2"/>
      <c r="AE500" s="2"/>
      <c r="AF500" s="2"/>
      <c r="AG500" s="2"/>
      <c r="AH500" s="2"/>
      <c r="AI500" s="2"/>
      <c r="AJ500" s="2"/>
      <c r="AK500" s="2"/>
    </row>
    <row r="501" spans="1:37" x14ac:dyDescent="0.2">
      <c r="A501" s="120" t="s">
        <v>230</v>
      </c>
      <c r="B501" s="6" t="s">
        <v>10</v>
      </c>
      <c r="C501" s="13">
        <v>0.74404145077720207</v>
      </c>
      <c r="D501" s="13">
        <v>0.66507177033492826</v>
      </c>
      <c r="E501" s="13">
        <v>0.4375</v>
      </c>
      <c r="F501" s="13">
        <v>0.60633484162895923</v>
      </c>
      <c r="G501" s="13">
        <v>0.76587301587301593</v>
      </c>
      <c r="H501" s="13">
        <v>0.78429073856975384</v>
      </c>
      <c r="I501" s="22">
        <v>718</v>
      </c>
      <c r="J501" s="22">
        <v>965</v>
      </c>
      <c r="K501" s="22">
        <v>139</v>
      </c>
      <c r="L501" s="22">
        <v>209</v>
      </c>
      <c r="M501" s="22">
        <v>49</v>
      </c>
      <c r="N501" s="22">
        <v>112</v>
      </c>
      <c r="O501" s="22">
        <v>134</v>
      </c>
      <c r="P501" s="22">
        <v>221</v>
      </c>
      <c r="Y501" s="2"/>
      <c r="Z501" s="2"/>
      <c r="AA501" s="2"/>
      <c r="AB501" s="2"/>
      <c r="AC501" s="2"/>
      <c r="AD501" s="2"/>
      <c r="AE501" s="2"/>
      <c r="AF501" s="2"/>
      <c r="AG501" s="2"/>
      <c r="AH501" s="2"/>
      <c r="AI501" s="2"/>
      <c r="AJ501" s="2"/>
      <c r="AK501" s="2"/>
    </row>
    <row r="502" spans="1:37" x14ac:dyDescent="0.2">
      <c r="A502" s="120" t="s">
        <v>229</v>
      </c>
      <c r="B502" s="6" t="s">
        <v>11</v>
      </c>
      <c r="C502" s="13">
        <v>0.71788079470198674</v>
      </c>
      <c r="D502" s="13">
        <v>0.63538873994638068</v>
      </c>
      <c r="E502" s="13">
        <v>0.5714285714285714</v>
      </c>
      <c r="F502" s="13">
        <v>0.64794007490636707</v>
      </c>
      <c r="G502" s="13">
        <v>0.79842931937172779</v>
      </c>
      <c r="H502" s="13">
        <v>0.72207084468664851</v>
      </c>
      <c r="I502" s="22">
        <v>542</v>
      </c>
      <c r="J502" s="22">
        <v>755</v>
      </c>
      <c r="K502" s="22">
        <v>237</v>
      </c>
      <c r="L502" s="22">
        <v>373</v>
      </c>
      <c r="M502" s="22">
        <v>12</v>
      </c>
      <c r="N502" s="22">
        <v>21</v>
      </c>
      <c r="O502" s="22">
        <v>173</v>
      </c>
      <c r="P502" s="22">
        <v>267</v>
      </c>
      <c r="Y502" s="2"/>
      <c r="Z502" s="2"/>
      <c r="AA502" s="2"/>
      <c r="AB502" s="2"/>
      <c r="AC502" s="2"/>
      <c r="AD502" s="2"/>
      <c r="AE502" s="2"/>
      <c r="AF502" s="2"/>
      <c r="AG502" s="2"/>
      <c r="AH502" s="2"/>
      <c r="AI502" s="2"/>
      <c r="AJ502" s="2"/>
      <c r="AK502" s="2"/>
    </row>
    <row r="503" spans="1:37" x14ac:dyDescent="0.2">
      <c r="A503" s="120" t="s">
        <v>230</v>
      </c>
      <c r="B503" s="6" t="s">
        <v>12</v>
      </c>
      <c r="C503" s="13">
        <v>0.706989247311828</v>
      </c>
      <c r="D503" s="13">
        <v>0.65193370165745856</v>
      </c>
      <c r="E503" s="13">
        <v>0.45901639344262296</v>
      </c>
      <c r="F503" s="13">
        <v>0.59925093632958804</v>
      </c>
      <c r="G503" s="13">
        <v>0.73342175066312998</v>
      </c>
      <c r="H503" s="13">
        <v>0.72132701421800949</v>
      </c>
      <c r="I503" s="22">
        <v>789</v>
      </c>
      <c r="J503" s="22">
        <v>1116</v>
      </c>
      <c r="K503" s="22">
        <v>236</v>
      </c>
      <c r="L503" s="22">
        <v>362</v>
      </c>
      <c r="M503" s="22">
        <v>28</v>
      </c>
      <c r="N503" s="22">
        <v>61</v>
      </c>
      <c r="O503" s="22">
        <v>160</v>
      </c>
      <c r="P503" s="22">
        <v>267</v>
      </c>
      <c r="Y503" s="2"/>
      <c r="Z503" s="2"/>
      <c r="AA503" s="2"/>
      <c r="AB503" s="2"/>
      <c r="AC503" s="2"/>
      <c r="AD503" s="2"/>
      <c r="AE503" s="2"/>
      <c r="AF503" s="2"/>
      <c r="AG503" s="2"/>
      <c r="AH503" s="2"/>
      <c r="AI503" s="2"/>
      <c r="AJ503" s="2"/>
      <c r="AK503" s="2"/>
    </row>
    <row r="504" spans="1:37" x14ac:dyDescent="0.2">
      <c r="A504" s="120" t="s">
        <v>16</v>
      </c>
      <c r="B504" s="6" t="s">
        <v>13</v>
      </c>
      <c r="C504" s="13">
        <v>0.78240740740740744</v>
      </c>
      <c r="D504" s="13">
        <v>0.72992700729927007</v>
      </c>
      <c r="E504" s="13">
        <v>0.5</v>
      </c>
      <c r="F504" s="13">
        <v>0.79220779220779225</v>
      </c>
      <c r="G504" s="13">
        <v>0.79229711141678127</v>
      </c>
      <c r="H504" s="13">
        <v>0.79047619047619044</v>
      </c>
      <c r="I504" s="22">
        <v>676</v>
      </c>
      <c r="J504" s="22">
        <v>864</v>
      </c>
      <c r="K504" s="22">
        <v>100</v>
      </c>
      <c r="L504" s="22">
        <v>137</v>
      </c>
      <c r="M504" s="22">
        <v>12</v>
      </c>
      <c r="N504" s="22">
        <v>24</v>
      </c>
      <c r="O504" s="22">
        <v>61</v>
      </c>
      <c r="P504" s="22">
        <v>77</v>
      </c>
      <c r="Y504" s="2"/>
      <c r="Z504" s="2"/>
      <c r="AA504" s="2"/>
      <c r="AB504" s="2"/>
      <c r="AC504" s="2"/>
      <c r="AD504" s="2"/>
      <c r="AE504" s="2"/>
      <c r="AF504" s="2"/>
      <c r="AG504" s="2"/>
      <c r="AH504" s="2"/>
      <c r="AI504" s="2"/>
      <c r="AJ504" s="2"/>
      <c r="AK504" s="2"/>
    </row>
    <row r="505" spans="1:37" x14ac:dyDescent="0.2">
      <c r="A505" s="120" t="s">
        <v>228</v>
      </c>
      <c r="B505" s="6" t="s">
        <v>14</v>
      </c>
      <c r="C505" s="13">
        <v>0.69114688128772639</v>
      </c>
      <c r="D505" s="13">
        <v>0.60079840319361277</v>
      </c>
      <c r="E505" s="13">
        <v>0.72222222222222221</v>
      </c>
      <c r="F505" s="13">
        <v>0.60353535353535348</v>
      </c>
      <c r="G505" s="13">
        <v>0.78296146044624748</v>
      </c>
      <c r="H505" s="13">
        <v>0.69057377049180324</v>
      </c>
      <c r="I505" s="22">
        <v>687</v>
      </c>
      <c r="J505" s="22">
        <v>994</v>
      </c>
      <c r="K505" s="22">
        <v>301</v>
      </c>
      <c r="L505" s="22">
        <v>501</v>
      </c>
      <c r="M505" s="22">
        <v>13</v>
      </c>
      <c r="N505" s="22">
        <v>18</v>
      </c>
      <c r="O505" s="22">
        <v>239</v>
      </c>
      <c r="P505" s="22">
        <v>396</v>
      </c>
      <c r="Y505" s="2"/>
      <c r="Z505" s="2"/>
      <c r="AA505" s="2"/>
      <c r="AB505" s="2"/>
      <c r="AC505" s="2"/>
      <c r="AD505" s="2"/>
      <c r="AE505" s="2"/>
      <c r="AF505" s="2"/>
      <c r="AG505" s="2"/>
      <c r="AH505" s="2"/>
      <c r="AI505" s="2"/>
      <c r="AJ505" s="2"/>
      <c r="AK505" s="2"/>
    </row>
    <row r="506" spans="1:37" x14ac:dyDescent="0.2">
      <c r="A506" s="120" t="s">
        <v>16</v>
      </c>
      <c r="B506" s="6" t="s">
        <v>15</v>
      </c>
      <c r="C506" s="13">
        <v>0.69430051813471505</v>
      </c>
      <c r="D506" s="13">
        <v>0.53191489361702127</v>
      </c>
      <c r="E506" s="13">
        <v>0.5</v>
      </c>
      <c r="F506" s="13">
        <v>0.63414634146341464</v>
      </c>
      <c r="G506" s="13">
        <v>0.7168141592920354</v>
      </c>
      <c r="H506" s="13">
        <v>0.70053475935828879</v>
      </c>
      <c r="I506" s="22">
        <v>268</v>
      </c>
      <c r="J506" s="22">
        <v>386</v>
      </c>
      <c r="K506" s="22">
        <v>25</v>
      </c>
      <c r="L506" s="22">
        <v>47</v>
      </c>
      <c r="M506" s="22">
        <v>6</v>
      </c>
      <c r="N506" s="22">
        <v>12</v>
      </c>
      <c r="O506" s="22">
        <v>26</v>
      </c>
      <c r="P506" s="22">
        <v>41</v>
      </c>
      <c r="Y506" s="2"/>
      <c r="Z506" s="2"/>
      <c r="AA506" s="2"/>
      <c r="AB506" s="2"/>
      <c r="AC506" s="2"/>
      <c r="AD506" s="2"/>
      <c r="AE506" s="2"/>
      <c r="AF506" s="2"/>
      <c r="AG506" s="2"/>
      <c r="AH506" s="2"/>
      <c r="AI506" s="2"/>
      <c r="AJ506" s="2"/>
      <c r="AK506" s="2"/>
    </row>
    <row r="507" spans="1:37" x14ac:dyDescent="0.2">
      <c r="A507" s="120" t="s">
        <v>16</v>
      </c>
      <c r="B507" s="6" t="s">
        <v>16</v>
      </c>
      <c r="C507" s="13">
        <v>0.75305363781200207</v>
      </c>
      <c r="D507" s="13">
        <v>0.68730650154798767</v>
      </c>
      <c r="E507" s="13">
        <v>0.5625</v>
      </c>
      <c r="F507" s="13">
        <v>0.70258620689655171</v>
      </c>
      <c r="G507" s="13">
        <v>0.76666666666666672</v>
      </c>
      <c r="H507" s="13">
        <v>0.75975810885101702</v>
      </c>
      <c r="I507" s="22">
        <v>1418</v>
      </c>
      <c r="J507" s="22">
        <v>1883</v>
      </c>
      <c r="K507" s="22">
        <v>222</v>
      </c>
      <c r="L507" s="22">
        <v>323</v>
      </c>
      <c r="M507" s="22">
        <v>36</v>
      </c>
      <c r="N507" s="22">
        <v>64</v>
      </c>
      <c r="O507" s="22">
        <v>163</v>
      </c>
      <c r="P507" s="22">
        <v>232</v>
      </c>
      <c r="Y507" s="2"/>
      <c r="Z507" s="2"/>
      <c r="AA507" s="2"/>
      <c r="AB507" s="2"/>
      <c r="AC507" s="2"/>
      <c r="AD507" s="2"/>
      <c r="AE507" s="2"/>
      <c r="AF507" s="2"/>
      <c r="AG507" s="2"/>
      <c r="AH507" s="2"/>
      <c r="AI507" s="2"/>
      <c r="AJ507" s="2"/>
      <c r="AK507" s="2"/>
    </row>
    <row r="508" spans="1:37" x14ac:dyDescent="0.2">
      <c r="A508" s="120" t="s">
        <v>229</v>
      </c>
      <c r="B508" s="6" t="s">
        <v>17</v>
      </c>
      <c r="C508" s="13">
        <v>0.69863013698630139</v>
      </c>
      <c r="D508" s="13">
        <v>0.6470588235294118</v>
      </c>
      <c r="E508" s="13">
        <v>0.4</v>
      </c>
      <c r="F508" s="13">
        <v>0.62</v>
      </c>
      <c r="G508" s="13">
        <v>0.79527559055118113</v>
      </c>
      <c r="H508" s="13">
        <v>0.71142857142857141</v>
      </c>
      <c r="I508" s="22">
        <v>255</v>
      </c>
      <c r="J508" s="22">
        <v>365</v>
      </c>
      <c r="K508" s="22">
        <v>154</v>
      </c>
      <c r="L508" s="22">
        <v>238</v>
      </c>
      <c r="M508" s="22">
        <v>6</v>
      </c>
      <c r="N508" s="22">
        <v>15</v>
      </c>
      <c r="O508" s="22">
        <v>124</v>
      </c>
      <c r="P508" s="22">
        <v>200</v>
      </c>
      <c r="Y508" s="2"/>
      <c r="Z508" s="2"/>
      <c r="AA508" s="2"/>
      <c r="AB508" s="2"/>
      <c r="AC508" s="2"/>
      <c r="AD508" s="2"/>
      <c r="AE508" s="2"/>
      <c r="AF508" s="2"/>
      <c r="AG508" s="2"/>
      <c r="AH508" s="2"/>
      <c r="AI508" s="2"/>
      <c r="AJ508" s="2"/>
      <c r="AK508" s="2"/>
    </row>
    <row r="509" spans="1:37" x14ac:dyDescent="0.2">
      <c r="A509" s="120" t="s">
        <v>229</v>
      </c>
      <c r="B509" s="6" t="s">
        <v>18</v>
      </c>
      <c r="C509" s="13">
        <v>0.77446300715990457</v>
      </c>
      <c r="D509" s="13">
        <v>0.70110701107011075</v>
      </c>
      <c r="E509" s="13">
        <v>0.7142857142857143</v>
      </c>
      <c r="F509" s="13">
        <v>0.73722627737226276</v>
      </c>
      <c r="G509" s="13">
        <v>0.80952380952380953</v>
      </c>
      <c r="H509" s="13">
        <v>0.77496991576413954</v>
      </c>
      <c r="I509" s="22">
        <v>649</v>
      </c>
      <c r="J509" s="22">
        <v>838</v>
      </c>
      <c r="K509" s="22">
        <v>190</v>
      </c>
      <c r="L509" s="22">
        <v>271</v>
      </c>
      <c r="M509" s="22">
        <v>5</v>
      </c>
      <c r="N509" s="22">
        <v>7</v>
      </c>
      <c r="O509" s="22">
        <v>101</v>
      </c>
      <c r="P509" s="22">
        <v>137</v>
      </c>
      <c r="Y509" s="2"/>
      <c r="Z509" s="2"/>
      <c r="AA509" s="2"/>
      <c r="AB509" s="2"/>
      <c r="AC509" s="2"/>
      <c r="AD509" s="2"/>
      <c r="AE509" s="2"/>
      <c r="AF509" s="2"/>
      <c r="AG509" s="2"/>
      <c r="AH509" s="2"/>
      <c r="AI509" s="2"/>
      <c r="AJ509" s="2"/>
      <c r="AK509" s="2"/>
    </row>
    <row r="510" spans="1:37" x14ac:dyDescent="0.2">
      <c r="A510" s="120" t="s">
        <v>229</v>
      </c>
      <c r="B510" s="6" t="s">
        <v>19</v>
      </c>
      <c r="C510" s="13">
        <v>0.72744290527892175</v>
      </c>
      <c r="D510" s="13">
        <v>0.62790697674418605</v>
      </c>
      <c r="E510" s="13">
        <v>0.5</v>
      </c>
      <c r="F510" s="13">
        <v>0.65696784073506886</v>
      </c>
      <c r="G510" s="13">
        <v>0.77471010491441195</v>
      </c>
      <c r="H510" s="13">
        <v>0.73665757693806</v>
      </c>
      <c r="I510" s="22">
        <v>1943</v>
      </c>
      <c r="J510" s="22">
        <v>2671</v>
      </c>
      <c r="K510" s="22">
        <v>540</v>
      </c>
      <c r="L510" s="22">
        <v>860</v>
      </c>
      <c r="M510" s="22">
        <v>52</v>
      </c>
      <c r="N510" s="22">
        <v>104</v>
      </c>
      <c r="O510" s="22">
        <v>429</v>
      </c>
      <c r="P510" s="22">
        <v>653</v>
      </c>
      <c r="Y510" s="2"/>
      <c r="Z510" s="2"/>
      <c r="AA510" s="2"/>
      <c r="AB510" s="2"/>
      <c r="AC510" s="2"/>
      <c r="AD510" s="2"/>
      <c r="AE510" s="2"/>
      <c r="AF510" s="2"/>
      <c r="AG510" s="2"/>
      <c r="AH510" s="2"/>
      <c r="AI510" s="2"/>
      <c r="AJ510" s="2"/>
      <c r="AK510" s="2"/>
    </row>
    <row r="511" spans="1:37" x14ac:dyDescent="0.2">
      <c r="A511" s="120" t="s">
        <v>230</v>
      </c>
      <c r="B511" s="6" t="s">
        <v>20</v>
      </c>
      <c r="C511" s="13">
        <v>0.73161764705882348</v>
      </c>
      <c r="D511" s="13">
        <v>0.59701492537313428</v>
      </c>
      <c r="E511" s="13">
        <v>0.36363636363636365</v>
      </c>
      <c r="F511" s="13">
        <v>0.63157894736842102</v>
      </c>
      <c r="G511" s="13">
        <v>0.775609756097561</v>
      </c>
      <c r="H511" s="13">
        <v>0.74712643678160917</v>
      </c>
      <c r="I511" s="22">
        <v>199</v>
      </c>
      <c r="J511" s="22">
        <v>272</v>
      </c>
      <c r="K511" s="22">
        <v>40</v>
      </c>
      <c r="L511" s="22">
        <v>67</v>
      </c>
      <c r="M511" s="22">
        <v>4</v>
      </c>
      <c r="N511" s="22">
        <v>11</v>
      </c>
      <c r="O511" s="22">
        <v>36</v>
      </c>
      <c r="P511" s="22">
        <v>57</v>
      </c>
      <c r="Y511" s="2"/>
      <c r="Z511" s="2"/>
      <c r="AA511" s="2"/>
      <c r="AB511" s="2"/>
      <c r="AC511" s="2"/>
      <c r="AD511" s="2"/>
      <c r="AE511" s="2"/>
      <c r="AF511" s="2"/>
      <c r="AG511" s="2"/>
      <c r="AH511" s="2"/>
      <c r="AI511" s="2"/>
      <c r="AJ511" s="2"/>
      <c r="AK511" s="2"/>
    </row>
    <row r="512" spans="1:37" x14ac:dyDescent="0.2">
      <c r="A512" s="120" t="s">
        <v>228</v>
      </c>
      <c r="B512" s="6" t="s">
        <v>21</v>
      </c>
      <c r="C512" s="13">
        <v>0.79419813902572522</v>
      </c>
      <c r="D512" s="13">
        <v>0.74456521739130432</v>
      </c>
      <c r="E512" s="13">
        <v>0.59536082474226804</v>
      </c>
      <c r="F512" s="13">
        <v>0.6866840731070496</v>
      </c>
      <c r="G512" s="13">
        <v>0.80303030303030298</v>
      </c>
      <c r="H512" s="13">
        <v>0.8178199632578077</v>
      </c>
      <c r="I512" s="22">
        <v>2902</v>
      </c>
      <c r="J512" s="22">
        <v>3654</v>
      </c>
      <c r="K512" s="22">
        <v>411</v>
      </c>
      <c r="L512" s="22">
        <v>552</v>
      </c>
      <c r="M512" s="22">
        <v>231</v>
      </c>
      <c r="N512" s="22">
        <v>388</v>
      </c>
      <c r="O512" s="22">
        <v>263</v>
      </c>
      <c r="P512" s="22">
        <v>383</v>
      </c>
      <c r="Y512" s="2"/>
      <c r="Z512" s="2"/>
      <c r="AA512" s="2"/>
      <c r="AB512" s="2"/>
      <c r="AC512" s="2"/>
      <c r="AD512" s="2"/>
      <c r="AE512" s="2"/>
      <c r="AF512" s="2"/>
      <c r="AG512" s="2"/>
      <c r="AH512" s="2"/>
      <c r="AI512" s="2"/>
      <c r="AJ512" s="2"/>
      <c r="AK512" s="2"/>
    </row>
    <row r="513" spans="1:37" x14ac:dyDescent="0.2">
      <c r="A513" s="120" t="s">
        <v>16</v>
      </c>
      <c r="B513" s="6" t="s">
        <v>22</v>
      </c>
      <c r="C513" s="13">
        <v>0.69047619047619047</v>
      </c>
      <c r="D513" s="13">
        <v>0.45161290322580644</v>
      </c>
      <c r="E513" s="13">
        <v>0.5</v>
      </c>
      <c r="F513" s="13">
        <v>0.61538461538461542</v>
      </c>
      <c r="G513" s="13">
        <v>0.74452554744525545</v>
      </c>
      <c r="H513" s="13">
        <v>0.7</v>
      </c>
      <c r="I513" s="22">
        <v>116</v>
      </c>
      <c r="J513" s="22">
        <v>168</v>
      </c>
      <c r="K513" s="22">
        <v>14</v>
      </c>
      <c r="L513" s="22">
        <v>31</v>
      </c>
      <c r="M513" s="22">
        <v>4</v>
      </c>
      <c r="N513" s="22">
        <v>8</v>
      </c>
      <c r="O513" s="22">
        <v>16</v>
      </c>
      <c r="P513" s="22">
        <v>26</v>
      </c>
      <c r="Y513" s="2"/>
      <c r="Z513" s="2"/>
      <c r="AA513" s="2"/>
      <c r="AB513" s="2"/>
      <c r="AC513" s="2"/>
      <c r="AD513" s="2"/>
      <c r="AE513" s="2"/>
      <c r="AF513" s="2"/>
      <c r="AG513" s="2"/>
      <c r="AH513" s="2"/>
      <c r="AI513" s="2"/>
      <c r="AJ513" s="2"/>
      <c r="AK513" s="2"/>
    </row>
    <row r="514" spans="1:37" x14ac:dyDescent="0.2">
      <c r="A514" s="120" t="s">
        <v>230</v>
      </c>
      <c r="B514" s="6" t="s">
        <v>23</v>
      </c>
      <c r="C514" s="13">
        <v>0.75735294117647056</v>
      </c>
      <c r="D514" s="13">
        <v>0.6964285714285714</v>
      </c>
      <c r="E514" s="13">
        <v>0.7142857142857143</v>
      </c>
      <c r="F514" s="13">
        <v>0.6967741935483871</v>
      </c>
      <c r="G514" s="13">
        <v>0.8</v>
      </c>
      <c r="H514" s="13">
        <v>0.75888324873096447</v>
      </c>
      <c r="I514" s="22">
        <v>309</v>
      </c>
      <c r="J514" s="22">
        <v>408</v>
      </c>
      <c r="K514" s="22">
        <v>117</v>
      </c>
      <c r="L514" s="22">
        <v>168</v>
      </c>
      <c r="M514" s="22">
        <v>10</v>
      </c>
      <c r="N514" s="22">
        <v>14</v>
      </c>
      <c r="O514" s="22">
        <v>108</v>
      </c>
      <c r="P514" s="22">
        <v>155</v>
      </c>
      <c r="Y514" s="2"/>
      <c r="Z514" s="2"/>
      <c r="AA514" s="2"/>
      <c r="AB514" s="2"/>
      <c r="AC514" s="2"/>
      <c r="AD514" s="2"/>
      <c r="AE514" s="2"/>
      <c r="AF514" s="2"/>
      <c r="AG514" s="2"/>
      <c r="AH514" s="2"/>
      <c r="AI514" s="2"/>
      <c r="AJ514" s="2"/>
      <c r="AK514" s="2"/>
    </row>
    <row r="515" spans="1:37" x14ac:dyDescent="0.2">
      <c r="A515" s="120"/>
      <c r="B515" s="8" t="s">
        <v>104</v>
      </c>
      <c r="C515" s="9">
        <v>0.7490592743466703</v>
      </c>
      <c r="D515" s="9">
        <v>0.66909727285985121</v>
      </c>
      <c r="E515" s="9">
        <v>0.55586017820424949</v>
      </c>
      <c r="F515" s="9">
        <v>0.64700502972107909</v>
      </c>
      <c r="G515" s="9">
        <v>0.77385798281320672</v>
      </c>
      <c r="H515" s="9">
        <v>0.77070137049406884</v>
      </c>
      <c r="I515" s="23">
        <v>21698</v>
      </c>
      <c r="J515" s="23">
        <v>28967</v>
      </c>
      <c r="K515" s="23">
        <v>4588</v>
      </c>
      <c r="L515" s="23">
        <v>6857</v>
      </c>
      <c r="M515" s="23">
        <v>1622</v>
      </c>
      <c r="N515" s="23">
        <v>2918</v>
      </c>
      <c r="O515" s="23">
        <v>4245</v>
      </c>
      <c r="P515" s="23">
        <v>6561</v>
      </c>
      <c r="Y515" s="2"/>
      <c r="Z515" s="2"/>
      <c r="AA515" s="2"/>
      <c r="AB515" s="2"/>
      <c r="AC515" s="2"/>
      <c r="AD515" s="2"/>
      <c r="AE515" s="2"/>
      <c r="AF515" s="2"/>
      <c r="AG515" s="2"/>
      <c r="AH515" s="2"/>
      <c r="AI515" s="2"/>
      <c r="AJ515" s="2"/>
      <c r="AK515" s="2"/>
    </row>
    <row r="516" spans="1:37" x14ac:dyDescent="0.2">
      <c r="A516" s="120"/>
      <c r="B516" s="114" t="s">
        <v>228</v>
      </c>
      <c r="C516" s="117">
        <v>0.74610903399704376</v>
      </c>
      <c r="D516" s="117">
        <v>0.67303420701910266</v>
      </c>
      <c r="E516" s="117">
        <v>0.56804172593646274</v>
      </c>
      <c r="F516" s="117">
        <v>0.62164001361007148</v>
      </c>
      <c r="G516" s="117">
        <v>0.76389189189189188</v>
      </c>
      <c r="H516" s="117">
        <v>0.78609454855195915</v>
      </c>
      <c r="I516" s="116">
        <v>8581</v>
      </c>
      <c r="J516" s="116">
        <v>11501</v>
      </c>
      <c r="K516" s="116">
        <v>1515</v>
      </c>
      <c r="L516" s="116">
        <v>2251</v>
      </c>
      <c r="M516" s="116">
        <v>1198</v>
      </c>
      <c r="N516" s="116">
        <v>2109</v>
      </c>
      <c r="O516" s="116">
        <v>1827</v>
      </c>
      <c r="P516" s="116">
        <v>2939</v>
      </c>
      <c r="Y516" s="2"/>
      <c r="Z516" s="2"/>
      <c r="AA516" s="2"/>
      <c r="AB516" s="2"/>
      <c r="AC516" s="2"/>
      <c r="AD516" s="2"/>
      <c r="AE516" s="2"/>
      <c r="AF516" s="2"/>
      <c r="AG516" s="2"/>
      <c r="AH516" s="2"/>
      <c r="AI516" s="2"/>
      <c r="AJ516" s="2"/>
      <c r="AK516" s="2"/>
    </row>
    <row r="517" spans="1:37" x14ac:dyDescent="0.2">
      <c r="A517" s="120"/>
      <c r="B517" s="114" t="s">
        <v>229</v>
      </c>
      <c r="C517" s="117">
        <v>0.74144037780401417</v>
      </c>
      <c r="D517" s="117">
        <v>0.65457842248413423</v>
      </c>
      <c r="E517" s="117">
        <v>0.53142857142857147</v>
      </c>
      <c r="F517" s="117">
        <v>0.66560913705583757</v>
      </c>
      <c r="G517" s="117">
        <v>0.79290894439967763</v>
      </c>
      <c r="H517" s="117">
        <v>0.74782759819256173</v>
      </c>
      <c r="I517" s="116">
        <v>4396</v>
      </c>
      <c r="J517" s="116">
        <v>5929</v>
      </c>
      <c r="K517" s="116">
        <v>1444</v>
      </c>
      <c r="L517" s="116">
        <v>2206</v>
      </c>
      <c r="M517" s="116">
        <v>93</v>
      </c>
      <c r="N517" s="116">
        <v>175</v>
      </c>
      <c r="O517" s="116">
        <v>1049</v>
      </c>
      <c r="P517" s="116">
        <v>1576</v>
      </c>
      <c r="Y517" s="2"/>
      <c r="Z517" s="2"/>
      <c r="AA517" s="2"/>
      <c r="AB517" s="2"/>
      <c r="AC517" s="2"/>
      <c r="AD517" s="2"/>
      <c r="AE517" s="2"/>
      <c r="AF517" s="2"/>
      <c r="AG517" s="2"/>
      <c r="AH517" s="2"/>
      <c r="AI517" s="2"/>
      <c r="AJ517" s="2"/>
      <c r="AK517" s="2"/>
    </row>
    <row r="518" spans="1:37" x14ac:dyDescent="0.2">
      <c r="A518" s="120"/>
      <c r="B518" s="114" t="s">
        <v>230</v>
      </c>
      <c r="C518" s="117">
        <v>0.75719557195571952</v>
      </c>
      <c r="D518" s="117">
        <v>0.68077956989247312</v>
      </c>
      <c r="E518" s="117">
        <v>0.51604938271604939</v>
      </c>
      <c r="F518" s="117">
        <v>0.65699006875477461</v>
      </c>
      <c r="G518" s="117">
        <v>0.78611393692777209</v>
      </c>
      <c r="H518" s="117">
        <v>0.77666999002991022</v>
      </c>
      <c r="I518" s="116">
        <v>4104</v>
      </c>
      <c r="J518" s="116">
        <v>5420</v>
      </c>
      <c r="K518" s="116">
        <v>1013</v>
      </c>
      <c r="L518" s="116">
        <v>1488</v>
      </c>
      <c r="M518" s="116">
        <v>209</v>
      </c>
      <c r="N518" s="116">
        <v>405</v>
      </c>
      <c r="O518" s="116">
        <v>860</v>
      </c>
      <c r="P518" s="116">
        <v>1309</v>
      </c>
      <c r="Y518" s="2"/>
      <c r="Z518" s="2"/>
      <c r="AA518" s="2"/>
      <c r="AB518" s="2"/>
      <c r="AC518" s="2"/>
      <c r="AD518" s="2"/>
      <c r="AE518" s="2"/>
      <c r="AF518" s="2"/>
      <c r="AG518" s="2"/>
      <c r="AH518" s="2"/>
      <c r="AI518" s="2"/>
      <c r="AJ518" s="2"/>
      <c r="AK518" s="2"/>
    </row>
    <row r="519" spans="1:37" x14ac:dyDescent="0.2">
      <c r="A519" s="120"/>
      <c r="B519" s="114" t="s">
        <v>16</v>
      </c>
      <c r="C519" s="117">
        <v>0.75478175576262874</v>
      </c>
      <c r="D519" s="117">
        <v>0.67543859649122806</v>
      </c>
      <c r="E519" s="117">
        <v>0.53275109170305679</v>
      </c>
      <c r="F519" s="117">
        <v>0.69063772048846672</v>
      </c>
      <c r="G519" s="117">
        <v>0.76868395773294906</v>
      </c>
      <c r="H519" s="117">
        <v>0.76341711956521741</v>
      </c>
      <c r="I519" s="116">
        <v>4617</v>
      </c>
      <c r="J519" s="116">
        <v>6117</v>
      </c>
      <c r="K519" s="116">
        <v>616</v>
      </c>
      <c r="L519" s="116">
        <v>912</v>
      </c>
      <c r="M519" s="116">
        <v>122</v>
      </c>
      <c r="N519" s="116">
        <v>229</v>
      </c>
      <c r="O519" s="116">
        <v>509</v>
      </c>
      <c r="P519" s="116">
        <v>737</v>
      </c>
      <c r="Y519" s="2"/>
      <c r="Z519" s="2"/>
      <c r="AA519" s="2"/>
      <c r="AB519" s="2"/>
      <c r="AC519" s="2"/>
      <c r="AD519" s="2"/>
      <c r="AE519" s="2"/>
      <c r="AF519" s="2"/>
      <c r="AG519" s="2"/>
      <c r="AH519" s="2"/>
      <c r="AI519" s="2"/>
      <c r="AJ519" s="2"/>
      <c r="AK519" s="2"/>
    </row>
    <row r="520" spans="1:37" x14ac:dyDescent="0.2">
      <c r="A520" s="120"/>
    </row>
    <row r="521" spans="1:37" x14ac:dyDescent="0.2">
      <c r="A521" s="120"/>
    </row>
    <row r="522" spans="1:37" ht="14.25" x14ac:dyDescent="0.2">
      <c r="A522" s="120"/>
      <c r="B522" s="5" t="s">
        <v>298</v>
      </c>
      <c r="O522" s="111" t="s">
        <v>203</v>
      </c>
      <c r="P522" s="2">
        <v>16</v>
      </c>
    </row>
    <row r="523" spans="1:37" x14ac:dyDescent="0.2">
      <c r="A523" s="120"/>
      <c r="C523" s="28"/>
      <c r="D523" s="28"/>
      <c r="E523" s="28"/>
      <c r="F523" s="28"/>
      <c r="G523" s="28"/>
      <c r="H523" s="28"/>
      <c r="Y523" s="2"/>
    </row>
    <row r="524" spans="1:37" x14ac:dyDescent="0.2">
      <c r="A524" s="120"/>
      <c r="B524" s="3"/>
      <c r="C524" s="12" t="s">
        <v>27</v>
      </c>
      <c r="D524" s="12"/>
      <c r="E524" s="12"/>
      <c r="F524" s="12"/>
      <c r="G524" s="12"/>
      <c r="H524" s="12"/>
      <c r="I524" s="11" t="s">
        <v>24</v>
      </c>
      <c r="J524" s="11"/>
      <c r="K524" s="11" t="s">
        <v>0</v>
      </c>
      <c r="L524" s="11"/>
      <c r="M524" s="11" t="s">
        <v>28</v>
      </c>
      <c r="N524" s="11"/>
      <c r="O524" s="11" t="s">
        <v>26</v>
      </c>
      <c r="P524" s="11"/>
      <c r="Y524" s="2"/>
    </row>
    <row r="525" spans="1:37" x14ac:dyDescent="0.2">
      <c r="A525" s="120"/>
      <c r="B525" s="16" t="s">
        <v>25</v>
      </c>
      <c r="C525" s="16" t="s">
        <v>24</v>
      </c>
      <c r="D525" s="16" t="s">
        <v>0</v>
      </c>
      <c r="E525" s="16" t="s">
        <v>28</v>
      </c>
      <c r="F525" s="16" t="s">
        <v>26</v>
      </c>
      <c r="G525" s="10" t="s">
        <v>200</v>
      </c>
      <c r="H525" s="16" t="s">
        <v>226</v>
      </c>
      <c r="I525" s="16" t="s">
        <v>110</v>
      </c>
      <c r="J525" s="16" t="s">
        <v>111</v>
      </c>
      <c r="K525" s="16" t="s">
        <v>110</v>
      </c>
      <c r="L525" s="16" t="s">
        <v>111</v>
      </c>
      <c r="M525" s="16" t="s">
        <v>110</v>
      </c>
      <c r="N525" s="16" t="s">
        <v>111</v>
      </c>
      <c r="O525" s="16" t="s">
        <v>110</v>
      </c>
      <c r="P525" s="16" t="s">
        <v>111</v>
      </c>
      <c r="Y525" s="2"/>
    </row>
    <row r="526" spans="1:37" x14ac:dyDescent="0.2">
      <c r="A526" s="120" t="s">
        <v>228</v>
      </c>
      <c r="B526" s="6" t="s">
        <v>4</v>
      </c>
      <c r="C526" s="13">
        <v>0.14754098360655737</v>
      </c>
      <c r="D526" s="13">
        <v>0.15151515151515152</v>
      </c>
      <c r="E526" s="13">
        <v>0.18604651162790697</v>
      </c>
      <c r="F526" s="13">
        <v>0.11818181818181818</v>
      </c>
      <c r="G526" s="13">
        <v>0.14691943127962084</v>
      </c>
      <c r="H526" s="18">
        <v>0.10434782608695652</v>
      </c>
      <c r="I526" s="22">
        <v>36</v>
      </c>
      <c r="J526" s="22">
        <v>244</v>
      </c>
      <c r="K526" s="22">
        <v>5</v>
      </c>
      <c r="L526" s="22">
        <v>33</v>
      </c>
      <c r="M526" s="22">
        <v>24</v>
      </c>
      <c r="N526" s="22">
        <v>129</v>
      </c>
      <c r="O526" s="22">
        <v>13</v>
      </c>
      <c r="P526" s="22">
        <v>110</v>
      </c>
      <c r="Y526" s="2"/>
    </row>
    <row r="527" spans="1:37" x14ac:dyDescent="0.2">
      <c r="A527" s="120" t="s">
        <v>229</v>
      </c>
      <c r="B527" s="6" t="s">
        <v>5</v>
      </c>
      <c r="C527" s="13">
        <v>5.8823529411764705E-2</v>
      </c>
      <c r="D527" s="13">
        <v>3.1746031746031744E-2</v>
      </c>
      <c r="E527" s="13">
        <v>0</v>
      </c>
      <c r="F527" s="13">
        <v>2.7777777777777776E-2</v>
      </c>
      <c r="G527" s="13">
        <v>0.10256410256410256</v>
      </c>
      <c r="H527" s="13">
        <v>6.1855670103092786E-2</v>
      </c>
      <c r="I527" s="22">
        <v>6</v>
      </c>
      <c r="J527" s="22">
        <v>102</v>
      </c>
      <c r="K527" s="22">
        <v>2</v>
      </c>
      <c r="L527" s="22">
        <v>63</v>
      </c>
      <c r="M527" s="22">
        <v>0</v>
      </c>
      <c r="N527" s="22">
        <v>5</v>
      </c>
      <c r="O527" s="22">
        <v>1</v>
      </c>
      <c r="P527" s="22">
        <v>36</v>
      </c>
      <c r="Y527" s="2"/>
    </row>
    <row r="528" spans="1:37" x14ac:dyDescent="0.2">
      <c r="A528" s="120" t="s">
        <v>16</v>
      </c>
      <c r="B528" s="6" t="s">
        <v>6</v>
      </c>
      <c r="C528" s="13">
        <v>0.3771186440677966</v>
      </c>
      <c r="D528" s="13">
        <v>0.47058823529411764</v>
      </c>
      <c r="E528" s="13">
        <v>0.56000000000000005</v>
      </c>
      <c r="F528" s="13">
        <v>0.51923076923076927</v>
      </c>
      <c r="G528" s="13">
        <v>0.35135135135135137</v>
      </c>
      <c r="H528" s="13">
        <v>0.35545023696682465</v>
      </c>
      <c r="I528" s="22">
        <v>89</v>
      </c>
      <c r="J528" s="22">
        <v>236</v>
      </c>
      <c r="K528" s="22">
        <v>24</v>
      </c>
      <c r="L528" s="22">
        <v>51</v>
      </c>
      <c r="M528" s="22">
        <v>14</v>
      </c>
      <c r="N528" s="22">
        <v>25</v>
      </c>
      <c r="O528" s="22">
        <v>27</v>
      </c>
      <c r="P528" s="22">
        <v>52</v>
      </c>
      <c r="Y528" s="2"/>
    </row>
    <row r="529" spans="1:25" x14ac:dyDescent="0.2">
      <c r="A529" s="120" t="s">
        <v>230</v>
      </c>
      <c r="B529" s="6" t="s">
        <v>7</v>
      </c>
      <c r="C529" s="13">
        <v>0.15573770491803279</v>
      </c>
      <c r="D529" s="13">
        <v>0.1875</v>
      </c>
      <c r="E529" s="13">
        <v>0.15</v>
      </c>
      <c r="F529" s="13">
        <v>8.5106382978723402E-2</v>
      </c>
      <c r="G529" s="13">
        <v>0.14444444444444443</v>
      </c>
      <c r="H529" s="13">
        <v>0.15853658536585366</v>
      </c>
      <c r="I529" s="22">
        <v>19</v>
      </c>
      <c r="J529" s="22">
        <v>122</v>
      </c>
      <c r="K529" s="22">
        <v>6</v>
      </c>
      <c r="L529" s="22">
        <v>32</v>
      </c>
      <c r="M529" s="22">
        <v>6</v>
      </c>
      <c r="N529" s="22">
        <v>40</v>
      </c>
      <c r="O529" s="22">
        <v>4</v>
      </c>
      <c r="P529" s="22">
        <v>47</v>
      </c>
      <c r="Y529" s="2"/>
    </row>
    <row r="530" spans="1:25" x14ac:dyDescent="0.2">
      <c r="A530" s="120" t="s">
        <v>228</v>
      </c>
      <c r="B530" s="6" t="s">
        <v>8</v>
      </c>
      <c r="C530" s="13">
        <v>0.27950310559006208</v>
      </c>
      <c r="D530" s="13">
        <v>0.20689655172413793</v>
      </c>
      <c r="E530" s="13">
        <v>0.33716475095785442</v>
      </c>
      <c r="F530" s="13">
        <v>0.31954887218045114</v>
      </c>
      <c r="G530" s="13">
        <v>0.3024523160762943</v>
      </c>
      <c r="H530" s="13">
        <v>0.21171171171171171</v>
      </c>
      <c r="I530" s="22">
        <v>135</v>
      </c>
      <c r="J530" s="22">
        <v>483</v>
      </c>
      <c r="K530" s="22">
        <v>24</v>
      </c>
      <c r="L530" s="22">
        <v>116</v>
      </c>
      <c r="M530" s="22">
        <v>88</v>
      </c>
      <c r="N530" s="22">
        <v>261</v>
      </c>
      <c r="O530" s="22">
        <v>85</v>
      </c>
      <c r="P530" s="22">
        <v>266</v>
      </c>
      <c r="Y530" s="2"/>
    </row>
    <row r="531" spans="1:25" x14ac:dyDescent="0.2">
      <c r="A531" s="120" t="s">
        <v>230</v>
      </c>
      <c r="B531" s="6" t="s">
        <v>9</v>
      </c>
      <c r="C531" s="13">
        <v>0.25</v>
      </c>
      <c r="D531" s="13">
        <v>0.28301886792452829</v>
      </c>
      <c r="E531" s="13">
        <v>0.23076923076923078</v>
      </c>
      <c r="F531" s="13">
        <v>0.28260869565217389</v>
      </c>
      <c r="G531" s="13">
        <v>0.20512820512820512</v>
      </c>
      <c r="H531" s="13">
        <v>0.25316455696202533</v>
      </c>
      <c r="I531" s="22">
        <v>23</v>
      </c>
      <c r="J531" s="22">
        <v>92</v>
      </c>
      <c r="K531" s="22">
        <v>15</v>
      </c>
      <c r="L531" s="22">
        <v>53</v>
      </c>
      <c r="M531" s="22">
        <v>3</v>
      </c>
      <c r="N531" s="22">
        <v>13</v>
      </c>
      <c r="O531" s="22">
        <v>13</v>
      </c>
      <c r="P531" s="22">
        <v>46</v>
      </c>
      <c r="Y531" s="2"/>
    </row>
    <row r="532" spans="1:25" x14ac:dyDescent="0.2">
      <c r="A532" s="120" t="s">
        <v>230</v>
      </c>
      <c r="B532" s="6" t="s">
        <v>10</v>
      </c>
      <c r="C532" s="13">
        <v>0.19767441860465115</v>
      </c>
      <c r="D532" s="13">
        <v>0.33333333333333331</v>
      </c>
      <c r="E532" s="13">
        <v>0.10714285714285714</v>
      </c>
      <c r="F532" s="13">
        <v>0.2413793103448276</v>
      </c>
      <c r="G532" s="13">
        <v>0.14516129032258066</v>
      </c>
      <c r="H532" s="13">
        <v>0.2413793103448276</v>
      </c>
      <c r="I532" s="22">
        <v>17</v>
      </c>
      <c r="J532" s="22">
        <v>86</v>
      </c>
      <c r="K532" s="22">
        <v>8</v>
      </c>
      <c r="L532" s="22">
        <v>24</v>
      </c>
      <c r="M532" s="22">
        <v>3</v>
      </c>
      <c r="N532" s="22">
        <v>28</v>
      </c>
      <c r="O532" s="22">
        <v>7</v>
      </c>
      <c r="P532" s="22">
        <v>29</v>
      </c>
      <c r="Y532" s="2"/>
    </row>
    <row r="533" spans="1:25" x14ac:dyDescent="0.2">
      <c r="A533" s="120" t="s">
        <v>229</v>
      </c>
      <c r="B533" s="6" t="s">
        <v>11</v>
      </c>
      <c r="C533" s="13">
        <v>0.1</v>
      </c>
      <c r="D533" s="13">
        <v>3.7037037037037035E-2</v>
      </c>
      <c r="E533" s="13">
        <v>0.5</v>
      </c>
      <c r="F533" s="13">
        <v>5.2631578947368418E-2</v>
      </c>
      <c r="G533" s="13">
        <v>0.23076923076923078</v>
      </c>
      <c r="H533" s="13">
        <v>7.8947368421052627E-2</v>
      </c>
      <c r="I533" s="22">
        <v>8</v>
      </c>
      <c r="J533" s="22">
        <v>80</v>
      </c>
      <c r="K533" s="22">
        <v>2</v>
      </c>
      <c r="L533" s="22">
        <v>54</v>
      </c>
      <c r="M533" s="22">
        <v>2</v>
      </c>
      <c r="N533" s="22">
        <v>4</v>
      </c>
      <c r="O533" s="22">
        <v>2</v>
      </c>
      <c r="P533" s="22">
        <v>38</v>
      </c>
      <c r="Y533" s="2"/>
    </row>
    <row r="534" spans="1:25" x14ac:dyDescent="0.2">
      <c r="A534" s="120" t="s">
        <v>230</v>
      </c>
      <c r="B534" s="6" t="s">
        <v>12</v>
      </c>
      <c r="C534" s="13">
        <v>0.16666666666666666</v>
      </c>
      <c r="D534" s="13">
        <v>0.13461538461538461</v>
      </c>
      <c r="E534" s="13">
        <v>0.27272727272727271</v>
      </c>
      <c r="F534" s="13">
        <v>0.11428571428571428</v>
      </c>
      <c r="G534" s="13">
        <v>0.19642857142857142</v>
      </c>
      <c r="H534" s="13">
        <v>0.15463917525773196</v>
      </c>
      <c r="I534" s="22">
        <v>18</v>
      </c>
      <c r="J534" s="22">
        <v>108</v>
      </c>
      <c r="K534" s="22">
        <v>7</v>
      </c>
      <c r="L534" s="22">
        <v>52</v>
      </c>
      <c r="M534" s="22">
        <v>3</v>
      </c>
      <c r="N534" s="22">
        <v>11</v>
      </c>
      <c r="O534" s="22">
        <v>4</v>
      </c>
      <c r="P534" s="22">
        <v>35</v>
      </c>
      <c r="Y534" s="2"/>
    </row>
    <row r="535" spans="1:25" x14ac:dyDescent="0.2">
      <c r="A535" s="120" t="s">
        <v>16</v>
      </c>
      <c r="B535" s="6" t="s">
        <v>13</v>
      </c>
      <c r="C535" s="13">
        <v>9.5238095238095233E-2</v>
      </c>
      <c r="D535" s="13">
        <v>5.5555555555555552E-2</v>
      </c>
      <c r="E535" s="13">
        <v>0</v>
      </c>
      <c r="F535" s="13">
        <v>0.125</v>
      </c>
      <c r="G535" s="13">
        <v>0.1111111111111111</v>
      </c>
      <c r="H535" s="13">
        <v>0.10526315789473684</v>
      </c>
      <c r="I535" s="22">
        <v>6</v>
      </c>
      <c r="J535" s="22">
        <v>63</v>
      </c>
      <c r="K535" s="22">
        <v>1</v>
      </c>
      <c r="L535" s="22">
        <v>18</v>
      </c>
      <c r="M535" s="22">
        <v>0</v>
      </c>
      <c r="N535" s="22">
        <v>6</v>
      </c>
      <c r="O535" s="22">
        <v>1</v>
      </c>
      <c r="P535" s="22">
        <v>8</v>
      </c>
      <c r="Y535" s="2"/>
    </row>
    <row r="536" spans="1:25" x14ac:dyDescent="0.2">
      <c r="A536" s="120" t="s">
        <v>228</v>
      </c>
      <c r="B536" s="6" t="s">
        <v>14</v>
      </c>
      <c r="C536" s="13">
        <v>0.42857142857142855</v>
      </c>
      <c r="D536" s="13">
        <v>0.38028169014084506</v>
      </c>
      <c r="E536" s="13">
        <v>0.5</v>
      </c>
      <c r="F536" s="13">
        <v>0.390625</v>
      </c>
      <c r="G536" s="13">
        <v>0.51219512195121952</v>
      </c>
      <c r="H536" s="13">
        <v>0.42727272727272725</v>
      </c>
      <c r="I536" s="22">
        <v>48</v>
      </c>
      <c r="J536" s="22">
        <v>112</v>
      </c>
      <c r="K536" s="22">
        <v>27</v>
      </c>
      <c r="L536" s="22">
        <v>71</v>
      </c>
      <c r="M536" s="22">
        <v>1</v>
      </c>
      <c r="N536" s="22">
        <v>2</v>
      </c>
      <c r="O536" s="22">
        <v>25</v>
      </c>
      <c r="P536" s="22">
        <v>64</v>
      </c>
      <c r="Y536" s="2"/>
    </row>
    <row r="537" spans="1:25" x14ac:dyDescent="0.2">
      <c r="A537" s="120" t="s">
        <v>16</v>
      </c>
      <c r="B537" s="6" t="s">
        <v>15</v>
      </c>
      <c r="C537" s="13">
        <v>0.10526315789473684</v>
      </c>
      <c r="D537" s="13">
        <v>0.125</v>
      </c>
      <c r="E537" s="13">
        <v>0</v>
      </c>
      <c r="F537" s="13">
        <v>0</v>
      </c>
      <c r="G537" s="13">
        <v>0.1</v>
      </c>
      <c r="H537" s="13">
        <v>0.11764705882352941</v>
      </c>
      <c r="I537" s="22">
        <v>4</v>
      </c>
      <c r="J537" s="22">
        <v>38</v>
      </c>
      <c r="K537" s="22">
        <v>1</v>
      </c>
      <c r="L537" s="22">
        <v>8</v>
      </c>
      <c r="M537" s="22">
        <v>0</v>
      </c>
      <c r="N537" s="22">
        <v>4</v>
      </c>
      <c r="O537" s="22">
        <v>0</v>
      </c>
      <c r="P537" s="22">
        <v>5</v>
      </c>
      <c r="Y537" s="2"/>
    </row>
    <row r="538" spans="1:25" x14ac:dyDescent="0.2">
      <c r="A538" s="120" t="s">
        <v>16</v>
      </c>
      <c r="B538" s="6" t="s">
        <v>16</v>
      </c>
      <c r="C538" s="13">
        <v>0.40939597315436244</v>
      </c>
      <c r="D538" s="13">
        <v>0.41025641025641024</v>
      </c>
      <c r="E538" s="13">
        <v>0.53333333333333333</v>
      </c>
      <c r="F538" s="13">
        <v>0.41666666666666669</v>
      </c>
      <c r="G538" s="13">
        <v>0.40909090909090912</v>
      </c>
      <c r="H538" s="13">
        <v>0.39552238805970147</v>
      </c>
      <c r="I538" s="22">
        <v>61</v>
      </c>
      <c r="J538" s="22">
        <v>149</v>
      </c>
      <c r="K538" s="22">
        <v>16</v>
      </c>
      <c r="L538" s="22">
        <v>39</v>
      </c>
      <c r="M538" s="22">
        <v>8</v>
      </c>
      <c r="N538" s="22">
        <v>15</v>
      </c>
      <c r="O538" s="22">
        <v>10</v>
      </c>
      <c r="P538" s="22">
        <v>24</v>
      </c>
      <c r="Y538" s="2"/>
    </row>
    <row r="539" spans="1:25" x14ac:dyDescent="0.2">
      <c r="A539" s="120" t="s">
        <v>229</v>
      </c>
      <c r="B539" s="6" t="s">
        <v>17</v>
      </c>
      <c r="C539" s="13">
        <v>0.27777777777777779</v>
      </c>
      <c r="D539" s="13">
        <v>0.32</v>
      </c>
      <c r="E539" s="13">
        <v>0</v>
      </c>
      <c r="F539" s="13">
        <v>0.27272727272727271</v>
      </c>
      <c r="G539" s="13">
        <v>0.18181818181818182</v>
      </c>
      <c r="H539" s="13">
        <v>0.3125</v>
      </c>
      <c r="I539" s="22">
        <v>10</v>
      </c>
      <c r="J539" s="22">
        <v>36</v>
      </c>
      <c r="K539" s="22">
        <v>8</v>
      </c>
      <c r="L539" s="22">
        <v>25</v>
      </c>
      <c r="M539" s="22">
        <v>0</v>
      </c>
      <c r="N539" s="22">
        <v>4</v>
      </c>
      <c r="O539" s="22">
        <v>6</v>
      </c>
      <c r="P539" s="22">
        <v>22</v>
      </c>
      <c r="Y539" s="2"/>
    </row>
    <row r="540" spans="1:25" x14ac:dyDescent="0.2">
      <c r="A540" s="120" t="s">
        <v>229</v>
      </c>
      <c r="B540" s="6" t="s">
        <v>18</v>
      </c>
      <c r="C540" s="13">
        <v>0.27450980392156865</v>
      </c>
      <c r="D540" s="13">
        <v>0.32</v>
      </c>
      <c r="E540" s="13">
        <v>0</v>
      </c>
      <c r="F540" s="13">
        <v>0.58333333333333337</v>
      </c>
      <c r="G540" s="13">
        <v>0.23076923076923078</v>
      </c>
      <c r="H540" s="13">
        <v>0.28000000000000003</v>
      </c>
      <c r="I540" s="22">
        <v>14</v>
      </c>
      <c r="J540" s="22">
        <v>51</v>
      </c>
      <c r="K540" s="22">
        <v>8</v>
      </c>
      <c r="L540" s="22">
        <v>25</v>
      </c>
      <c r="M540" s="22">
        <v>0</v>
      </c>
      <c r="N540" s="22">
        <v>1</v>
      </c>
      <c r="O540" s="22">
        <v>7</v>
      </c>
      <c r="P540" s="22">
        <v>12</v>
      </c>
      <c r="Y540" s="2"/>
    </row>
    <row r="541" spans="1:25" x14ac:dyDescent="0.2">
      <c r="A541" s="120" t="s">
        <v>229</v>
      </c>
      <c r="B541" s="6" t="s">
        <v>19</v>
      </c>
      <c r="C541" s="13">
        <v>0.11965811965811966</v>
      </c>
      <c r="D541" s="13">
        <v>0.13114754098360656</v>
      </c>
      <c r="E541" s="13">
        <v>0.21428571428571427</v>
      </c>
      <c r="F541" s="13">
        <v>0.15</v>
      </c>
      <c r="G541" s="13">
        <v>0.10714285714285714</v>
      </c>
      <c r="H541" s="13">
        <v>0.11363636363636363</v>
      </c>
      <c r="I541" s="22">
        <v>28</v>
      </c>
      <c r="J541" s="22">
        <v>234</v>
      </c>
      <c r="K541" s="22">
        <v>16</v>
      </c>
      <c r="L541" s="22">
        <v>122</v>
      </c>
      <c r="M541" s="22">
        <v>3</v>
      </c>
      <c r="N541" s="22">
        <v>14</v>
      </c>
      <c r="O541" s="22">
        <v>12</v>
      </c>
      <c r="P541" s="22">
        <v>80</v>
      </c>
      <c r="Y541" s="2"/>
    </row>
    <row r="542" spans="1:25" x14ac:dyDescent="0.2">
      <c r="A542" s="120" t="s">
        <v>230</v>
      </c>
      <c r="B542" s="6" t="s">
        <v>20</v>
      </c>
      <c r="C542" s="13">
        <v>4.5454545454545456E-2</v>
      </c>
      <c r="D542" s="13">
        <v>0.14285714285714285</v>
      </c>
      <c r="E542" s="13">
        <v>0</v>
      </c>
      <c r="F542" s="13">
        <v>0.2</v>
      </c>
      <c r="G542" s="13">
        <v>0</v>
      </c>
      <c r="H542" s="13">
        <v>4.7619047619047616E-2</v>
      </c>
      <c r="I542" s="22">
        <v>1</v>
      </c>
      <c r="J542" s="22">
        <v>22</v>
      </c>
      <c r="K542" s="22">
        <v>1</v>
      </c>
      <c r="L542" s="22">
        <v>7</v>
      </c>
      <c r="M542" s="22">
        <v>0</v>
      </c>
      <c r="N542" s="22">
        <v>1</v>
      </c>
      <c r="O542" s="22">
        <v>1</v>
      </c>
      <c r="P542" s="22">
        <v>5</v>
      </c>
      <c r="Y542" s="2"/>
    </row>
    <row r="543" spans="1:25" x14ac:dyDescent="0.2">
      <c r="A543" s="120" t="s">
        <v>228</v>
      </c>
      <c r="B543" s="6" t="s">
        <v>21</v>
      </c>
      <c r="C543" s="13">
        <v>0.2</v>
      </c>
      <c r="D543" s="13">
        <v>0.27868852459016391</v>
      </c>
      <c r="E543" s="13">
        <v>0.189873417721519</v>
      </c>
      <c r="F543" s="13">
        <v>0.27272727272727271</v>
      </c>
      <c r="G543" s="13">
        <v>0.17647058823529413</v>
      </c>
      <c r="H543" s="13">
        <v>0.20430107526881722</v>
      </c>
      <c r="I543" s="22">
        <v>53</v>
      </c>
      <c r="J543" s="22">
        <v>265</v>
      </c>
      <c r="K543" s="22">
        <v>17</v>
      </c>
      <c r="L543" s="22">
        <v>61</v>
      </c>
      <c r="M543" s="22">
        <v>15</v>
      </c>
      <c r="N543" s="22">
        <v>79</v>
      </c>
      <c r="O543" s="22">
        <v>15</v>
      </c>
      <c r="P543" s="22">
        <v>55</v>
      </c>
      <c r="Y543" s="2"/>
    </row>
    <row r="544" spans="1:25" x14ac:dyDescent="0.2">
      <c r="A544" s="120" t="s">
        <v>16</v>
      </c>
      <c r="B544" s="6" t="s">
        <v>22</v>
      </c>
      <c r="C544" s="13">
        <v>0.33333333333333331</v>
      </c>
      <c r="D544" s="13">
        <v>0.5</v>
      </c>
      <c r="E544" s="13">
        <v>0</v>
      </c>
      <c r="F544" s="13">
        <v>0.25</v>
      </c>
      <c r="G544" s="13">
        <v>0.27272727272727271</v>
      </c>
      <c r="H544" s="13">
        <v>0.38461538461538464</v>
      </c>
      <c r="I544" s="22">
        <v>5</v>
      </c>
      <c r="J544" s="22">
        <v>15</v>
      </c>
      <c r="K544" s="22">
        <v>2</v>
      </c>
      <c r="L544" s="22">
        <v>4</v>
      </c>
      <c r="M544" s="22">
        <v>0</v>
      </c>
      <c r="N544" s="22">
        <v>2</v>
      </c>
      <c r="O544" s="22">
        <v>1</v>
      </c>
      <c r="P544" s="22">
        <v>4</v>
      </c>
      <c r="Y544" s="2"/>
    </row>
    <row r="545" spans="1:25" x14ac:dyDescent="0.2">
      <c r="A545" s="120" t="s">
        <v>230</v>
      </c>
      <c r="B545" s="6" t="s">
        <v>23</v>
      </c>
      <c r="C545" s="13">
        <v>0.3783783783783784</v>
      </c>
      <c r="D545" s="13">
        <v>0.31818181818181818</v>
      </c>
      <c r="E545" s="13">
        <v>1</v>
      </c>
      <c r="F545" s="13">
        <v>0.23529411764705882</v>
      </c>
      <c r="G545" s="13">
        <v>0.46666666666666667</v>
      </c>
      <c r="H545" s="13">
        <v>0.3611111111111111</v>
      </c>
      <c r="I545" s="22">
        <v>14</v>
      </c>
      <c r="J545" s="22">
        <v>37</v>
      </c>
      <c r="K545" s="22">
        <v>7</v>
      </c>
      <c r="L545" s="22">
        <v>22</v>
      </c>
      <c r="M545" s="22">
        <v>1</v>
      </c>
      <c r="N545" s="22">
        <v>1</v>
      </c>
      <c r="O545" s="22">
        <v>4</v>
      </c>
      <c r="P545" s="22">
        <v>17</v>
      </c>
      <c r="Y545" s="2"/>
    </row>
    <row r="546" spans="1:25" x14ac:dyDescent="0.2">
      <c r="A546" s="120"/>
      <c r="B546" s="8" t="s">
        <v>104</v>
      </c>
      <c r="C546" s="9">
        <v>0.23106796116504855</v>
      </c>
      <c r="D546" s="9">
        <v>0.22386363636363638</v>
      </c>
      <c r="E546" s="9">
        <v>0.26511627906976742</v>
      </c>
      <c r="F546" s="9">
        <v>0.24921465968586387</v>
      </c>
      <c r="G546" s="9">
        <v>0.23480825958702065</v>
      </c>
      <c r="H546" s="9">
        <v>0.21968911917098446</v>
      </c>
      <c r="I546" s="23">
        <v>595</v>
      </c>
      <c r="J546" s="23">
        <v>2575</v>
      </c>
      <c r="K546" s="23">
        <v>197</v>
      </c>
      <c r="L546" s="23">
        <v>880</v>
      </c>
      <c r="M546" s="23">
        <v>171</v>
      </c>
      <c r="N546" s="23">
        <v>645</v>
      </c>
      <c r="O546" s="23">
        <v>238</v>
      </c>
      <c r="P546" s="23">
        <v>955</v>
      </c>
      <c r="Y546" s="2"/>
    </row>
    <row r="547" spans="1:25" x14ac:dyDescent="0.2">
      <c r="A547" s="120"/>
      <c r="B547" s="114" t="s">
        <v>228</v>
      </c>
      <c r="C547" s="117">
        <v>0.24637681159420291</v>
      </c>
      <c r="D547" s="117">
        <v>0.2597864768683274</v>
      </c>
      <c r="E547" s="117">
        <v>0.27176220806794055</v>
      </c>
      <c r="F547" s="117">
        <v>0.27878787878787881</v>
      </c>
      <c r="G547" s="117">
        <v>0.24179829890643986</v>
      </c>
      <c r="H547" s="117">
        <v>0.22748815165876776</v>
      </c>
      <c r="I547" s="116">
        <v>272</v>
      </c>
      <c r="J547" s="116">
        <v>1104</v>
      </c>
      <c r="K547" s="116">
        <v>73</v>
      </c>
      <c r="L547" s="116">
        <v>281</v>
      </c>
      <c r="M547" s="116">
        <v>128</v>
      </c>
      <c r="N547" s="116">
        <v>471</v>
      </c>
      <c r="O547" s="116">
        <v>138</v>
      </c>
      <c r="P547" s="116">
        <v>495</v>
      </c>
      <c r="Y547" s="2"/>
    </row>
    <row r="548" spans="1:25" x14ac:dyDescent="0.2">
      <c r="A548" s="120"/>
      <c r="B548" s="114" t="s">
        <v>229</v>
      </c>
      <c r="C548" s="117">
        <v>0.1312127236580517</v>
      </c>
      <c r="D548" s="117">
        <v>0.1245674740484429</v>
      </c>
      <c r="E548" s="117">
        <v>0.17857142857142858</v>
      </c>
      <c r="F548" s="117">
        <v>0.14893617021276595</v>
      </c>
      <c r="G548" s="117">
        <v>0.14018691588785046</v>
      </c>
      <c r="H548" s="117">
        <v>0.12842105263157894</v>
      </c>
      <c r="I548" s="116">
        <v>66</v>
      </c>
      <c r="J548" s="116">
        <v>503</v>
      </c>
      <c r="K548" s="116">
        <v>36</v>
      </c>
      <c r="L548" s="116">
        <v>289</v>
      </c>
      <c r="M548" s="116">
        <v>5</v>
      </c>
      <c r="N548" s="116">
        <v>28</v>
      </c>
      <c r="O548" s="116">
        <v>28</v>
      </c>
      <c r="P548" s="116">
        <v>188</v>
      </c>
      <c r="Y548" s="2"/>
    </row>
    <row r="549" spans="1:25" x14ac:dyDescent="0.2">
      <c r="A549" s="120"/>
      <c r="B549" s="114" t="s">
        <v>230</v>
      </c>
      <c r="C549" s="117">
        <v>0.19700214132762311</v>
      </c>
      <c r="D549" s="117">
        <v>0.23157894736842105</v>
      </c>
      <c r="E549" s="117">
        <v>0.1702127659574468</v>
      </c>
      <c r="F549" s="117">
        <v>0.18435754189944134</v>
      </c>
      <c r="G549" s="117">
        <v>0.17328519855595667</v>
      </c>
      <c r="H549" s="117">
        <v>0.20375335120643431</v>
      </c>
      <c r="I549" s="116">
        <v>92</v>
      </c>
      <c r="J549" s="116">
        <v>467</v>
      </c>
      <c r="K549" s="116">
        <v>44</v>
      </c>
      <c r="L549" s="116">
        <v>190</v>
      </c>
      <c r="M549" s="116">
        <v>16</v>
      </c>
      <c r="N549" s="116">
        <v>94</v>
      </c>
      <c r="O549" s="116">
        <v>33</v>
      </c>
      <c r="P549" s="116">
        <v>179</v>
      </c>
      <c r="Y549" s="2"/>
    </row>
    <row r="550" spans="1:25" x14ac:dyDescent="0.2">
      <c r="A550" s="120"/>
      <c r="B550" s="114" t="s">
        <v>16</v>
      </c>
      <c r="C550" s="117">
        <v>0.32934131736526945</v>
      </c>
      <c r="D550" s="117">
        <v>0.36666666666666664</v>
      </c>
      <c r="E550" s="117">
        <v>0.42307692307692307</v>
      </c>
      <c r="F550" s="117">
        <v>0.41935483870967744</v>
      </c>
      <c r="G550" s="117">
        <v>0.31758530183727035</v>
      </c>
      <c r="H550" s="117">
        <v>0.31848552338530067</v>
      </c>
      <c r="I550" s="116">
        <v>165</v>
      </c>
      <c r="J550" s="116">
        <v>501</v>
      </c>
      <c r="K550" s="116">
        <v>44</v>
      </c>
      <c r="L550" s="116">
        <v>120</v>
      </c>
      <c r="M550" s="116">
        <v>22</v>
      </c>
      <c r="N550" s="116">
        <v>52</v>
      </c>
      <c r="O550" s="116">
        <v>39</v>
      </c>
      <c r="P550" s="116">
        <v>93</v>
      </c>
      <c r="Y550" s="2"/>
    </row>
    <row r="551" spans="1:25" x14ac:dyDescent="0.2">
      <c r="A551" s="120"/>
    </row>
    <row r="552" spans="1:25" x14ac:dyDescent="0.2">
      <c r="A552" s="120"/>
    </row>
    <row r="553" spans="1:25" ht="14.25" x14ac:dyDescent="0.2">
      <c r="A553" s="120"/>
      <c r="B553" s="5" t="s">
        <v>299</v>
      </c>
      <c r="O553" s="111" t="s">
        <v>203</v>
      </c>
      <c r="P553" s="2">
        <v>17</v>
      </c>
    </row>
    <row r="554" spans="1:25" x14ac:dyDescent="0.2">
      <c r="A554" s="120"/>
      <c r="B554" s="14"/>
      <c r="C554" s="28"/>
      <c r="D554" s="28"/>
      <c r="E554" s="28"/>
      <c r="F554" s="28"/>
      <c r="G554" s="28"/>
      <c r="H554" s="28"/>
      <c r="Y554" s="2"/>
    </row>
    <row r="555" spans="1:25" x14ac:dyDescent="0.2">
      <c r="A555" s="120"/>
      <c r="B555" s="3"/>
      <c r="C555" s="12" t="s">
        <v>27</v>
      </c>
      <c r="D555" s="12"/>
      <c r="E555" s="12"/>
      <c r="F555" s="12"/>
      <c r="G555" s="12"/>
      <c r="H555" s="12"/>
      <c r="I555" s="11" t="s">
        <v>24</v>
      </c>
      <c r="J555" s="11"/>
      <c r="K555" s="11" t="s">
        <v>0</v>
      </c>
      <c r="L555" s="11"/>
      <c r="M555" s="11" t="s">
        <v>28</v>
      </c>
      <c r="N555" s="11"/>
      <c r="O555" s="11" t="s">
        <v>26</v>
      </c>
      <c r="P555" s="11"/>
      <c r="Y555" s="2"/>
    </row>
    <row r="556" spans="1:25" x14ac:dyDescent="0.2">
      <c r="A556" s="120"/>
      <c r="B556" s="16" t="s">
        <v>25</v>
      </c>
      <c r="C556" s="16" t="s">
        <v>24</v>
      </c>
      <c r="D556" s="16" t="s">
        <v>0</v>
      </c>
      <c r="E556" s="16" t="s">
        <v>28</v>
      </c>
      <c r="F556" s="16" t="s">
        <v>26</v>
      </c>
      <c r="G556" s="10" t="s">
        <v>200</v>
      </c>
      <c r="H556" s="16" t="s">
        <v>226</v>
      </c>
      <c r="I556" s="16" t="s">
        <v>110</v>
      </c>
      <c r="J556" s="16" t="s">
        <v>111</v>
      </c>
      <c r="K556" s="16" t="s">
        <v>110</v>
      </c>
      <c r="L556" s="16" t="s">
        <v>111</v>
      </c>
      <c r="M556" s="16" t="s">
        <v>110</v>
      </c>
      <c r="N556" s="16" t="s">
        <v>111</v>
      </c>
      <c r="O556" s="16" t="s">
        <v>110</v>
      </c>
      <c r="P556" s="16" t="s">
        <v>111</v>
      </c>
      <c r="Y556" s="2"/>
    </row>
    <row r="557" spans="1:25" x14ac:dyDescent="0.2">
      <c r="A557" s="120" t="s">
        <v>228</v>
      </c>
      <c r="B557" s="6" t="s">
        <v>4</v>
      </c>
      <c r="C557" s="13">
        <v>0.98036415565869328</v>
      </c>
      <c r="D557" s="13">
        <v>0.96644295302013428</v>
      </c>
      <c r="E557" s="13">
        <v>0.96160877513711152</v>
      </c>
      <c r="F557" s="13">
        <v>0.9599406528189911</v>
      </c>
      <c r="G557" s="13">
        <v>0.98202157411106672</v>
      </c>
      <c r="H557" s="18">
        <v>0.98491570541259987</v>
      </c>
      <c r="I557" s="22">
        <v>2746</v>
      </c>
      <c r="J557" s="22">
        <v>2801</v>
      </c>
      <c r="K557" s="22">
        <v>288</v>
      </c>
      <c r="L557" s="22">
        <v>298</v>
      </c>
      <c r="M557" s="22">
        <v>526</v>
      </c>
      <c r="N557" s="22">
        <v>547</v>
      </c>
      <c r="O557" s="22">
        <v>647</v>
      </c>
      <c r="P557" s="22">
        <v>674</v>
      </c>
      <c r="Y557" s="2"/>
    </row>
    <row r="558" spans="1:25" x14ac:dyDescent="0.2">
      <c r="A558" s="120" t="s">
        <v>229</v>
      </c>
      <c r="B558" s="6" t="s">
        <v>5</v>
      </c>
      <c r="C558" s="13">
        <v>0.95436968290796598</v>
      </c>
      <c r="D558" s="13">
        <v>0.93088552915766742</v>
      </c>
      <c r="E558" s="13">
        <v>0.92592592592592593</v>
      </c>
      <c r="F558" s="13">
        <v>0.92767295597484278</v>
      </c>
      <c r="G558" s="13">
        <v>0.96746987951807228</v>
      </c>
      <c r="H558" s="13">
        <v>0.95497630331753558</v>
      </c>
      <c r="I558" s="22">
        <v>1234</v>
      </c>
      <c r="J558" s="22">
        <v>1293</v>
      </c>
      <c r="K558" s="22">
        <v>431</v>
      </c>
      <c r="L558" s="22">
        <v>463</v>
      </c>
      <c r="M558" s="22">
        <v>25</v>
      </c>
      <c r="N558" s="22">
        <v>27</v>
      </c>
      <c r="O558" s="22">
        <v>295</v>
      </c>
      <c r="P558" s="22">
        <v>318</v>
      </c>
      <c r="Y558" s="2"/>
    </row>
    <row r="559" spans="1:25" x14ac:dyDescent="0.2">
      <c r="A559" s="120" t="s">
        <v>16</v>
      </c>
      <c r="B559" s="6" t="s">
        <v>6</v>
      </c>
      <c r="C559" s="13">
        <v>0.96516893068617204</v>
      </c>
      <c r="D559" s="13">
        <v>0.93899204244031831</v>
      </c>
      <c r="E559" s="13">
        <v>0.96747967479674801</v>
      </c>
      <c r="F559" s="13">
        <v>0.93548387096774188</v>
      </c>
      <c r="G559" s="13">
        <v>0.96912590216519645</v>
      </c>
      <c r="H559" s="13">
        <v>0.96506550218340614</v>
      </c>
      <c r="I559" s="22">
        <v>2771</v>
      </c>
      <c r="J559" s="22">
        <v>2871</v>
      </c>
      <c r="K559" s="22">
        <v>354</v>
      </c>
      <c r="L559" s="22">
        <v>377</v>
      </c>
      <c r="M559" s="22">
        <v>119</v>
      </c>
      <c r="N559" s="22">
        <v>123</v>
      </c>
      <c r="O559" s="22">
        <v>348</v>
      </c>
      <c r="P559" s="22">
        <v>372</v>
      </c>
      <c r="Y559" s="2"/>
    </row>
    <row r="560" spans="1:25" x14ac:dyDescent="0.2">
      <c r="A560" s="120" t="s">
        <v>230</v>
      </c>
      <c r="B560" s="6" t="s">
        <v>7</v>
      </c>
      <c r="C560" s="13">
        <v>0.97579617834394905</v>
      </c>
      <c r="D560" s="13">
        <v>0.952755905511811</v>
      </c>
      <c r="E560" s="13">
        <v>0.95138888888888884</v>
      </c>
      <c r="F560" s="13">
        <v>0.9358974358974359</v>
      </c>
      <c r="G560" s="13">
        <v>0.98024316109422494</v>
      </c>
      <c r="H560" s="13">
        <v>0.97826086956521741</v>
      </c>
      <c r="I560" s="22">
        <v>1532</v>
      </c>
      <c r="J560" s="22">
        <v>1570</v>
      </c>
      <c r="K560" s="22">
        <v>242</v>
      </c>
      <c r="L560" s="22">
        <v>254</v>
      </c>
      <c r="M560" s="22">
        <v>137</v>
      </c>
      <c r="N560" s="22">
        <v>144</v>
      </c>
      <c r="O560" s="22">
        <v>219</v>
      </c>
      <c r="P560" s="22">
        <v>234</v>
      </c>
      <c r="Y560" s="2"/>
    </row>
    <row r="561" spans="1:25" x14ac:dyDescent="0.2">
      <c r="A561" s="120" t="s">
        <v>228</v>
      </c>
      <c r="B561" s="6" t="s">
        <v>8</v>
      </c>
      <c r="C561" s="13">
        <v>0.96382556987115953</v>
      </c>
      <c r="D561" s="13">
        <v>0.95469613259668507</v>
      </c>
      <c r="E561" s="13">
        <v>0.94909404659188956</v>
      </c>
      <c r="F561" s="13">
        <v>0.94612794612794615</v>
      </c>
      <c r="G561" s="13">
        <v>0.96646438837432125</v>
      </c>
      <c r="H561" s="13">
        <v>0.96976016684045885</v>
      </c>
      <c r="I561" s="22">
        <v>3890</v>
      </c>
      <c r="J561" s="22">
        <v>4036</v>
      </c>
      <c r="K561" s="22">
        <v>864</v>
      </c>
      <c r="L561" s="22">
        <v>905</v>
      </c>
      <c r="M561" s="22">
        <v>1100</v>
      </c>
      <c r="N561" s="22">
        <v>1159</v>
      </c>
      <c r="O561" s="22">
        <v>1405</v>
      </c>
      <c r="P561" s="22">
        <v>1485</v>
      </c>
      <c r="Y561" s="2"/>
    </row>
    <row r="562" spans="1:25" x14ac:dyDescent="0.2">
      <c r="A562" s="120" t="s">
        <v>230</v>
      </c>
      <c r="B562" s="6" t="s">
        <v>9</v>
      </c>
      <c r="C562" s="13">
        <v>0.94550408719346046</v>
      </c>
      <c r="D562" s="13">
        <v>0.91415313225058004</v>
      </c>
      <c r="E562" s="13">
        <v>0.95081967213114749</v>
      </c>
      <c r="F562" s="13">
        <v>0.90957446808510634</v>
      </c>
      <c r="G562" s="13">
        <v>0.96567164179104481</v>
      </c>
      <c r="H562" s="13">
        <v>0.94519230769230766</v>
      </c>
      <c r="I562" s="22">
        <v>1041</v>
      </c>
      <c r="J562" s="22">
        <v>1101</v>
      </c>
      <c r="K562" s="22">
        <v>394</v>
      </c>
      <c r="L562" s="22">
        <v>431</v>
      </c>
      <c r="M562" s="22">
        <v>58</v>
      </c>
      <c r="N562" s="22">
        <v>61</v>
      </c>
      <c r="O562" s="22">
        <v>342</v>
      </c>
      <c r="P562" s="22">
        <v>376</v>
      </c>
      <c r="Y562" s="2"/>
    </row>
    <row r="563" spans="1:25" x14ac:dyDescent="0.2">
      <c r="A563" s="120" t="s">
        <v>230</v>
      </c>
      <c r="B563" s="6" t="s">
        <v>10</v>
      </c>
      <c r="C563" s="13">
        <v>0.98020833333333335</v>
      </c>
      <c r="D563" s="13">
        <v>0.96153846153846156</v>
      </c>
      <c r="E563" s="13">
        <v>0.98245614035087714</v>
      </c>
      <c r="F563" s="13">
        <v>0.96860986547085204</v>
      </c>
      <c r="G563" s="13">
        <v>0.9853723404255319</v>
      </c>
      <c r="H563" s="13">
        <v>0.97990543735224589</v>
      </c>
      <c r="I563" s="22">
        <v>941</v>
      </c>
      <c r="J563" s="22">
        <v>960</v>
      </c>
      <c r="K563" s="22">
        <v>200</v>
      </c>
      <c r="L563" s="22">
        <v>208</v>
      </c>
      <c r="M563" s="22">
        <v>112</v>
      </c>
      <c r="N563" s="22">
        <v>114</v>
      </c>
      <c r="O563" s="22">
        <v>216</v>
      </c>
      <c r="P563" s="22">
        <v>223</v>
      </c>
      <c r="Y563" s="2"/>
    </row>
    <row r="564" spans="1:25" x14ac:dyDescent="0.2">
      <c r="A564" s="120" t="s">
        <v>229</v>
      </c>
      <c r="B564" s="6" t="s">
        <v>11</v>
      </c>
      <c r="C564" s="13">
        <v>0.94682230869001294</v>
      </c>
      <c r="D564" s="13">
        <v>0.92650918635170598</v>
      </c>
      <c r="E564" s="13">
        <v>0.95454545454545459</v>
      </c>
      <c r="F564" s="13">
        <v>0.9169675090252708</v>
      </c>
      <c r="G564" s="13">
        <v>0.96666666666666667</v>
      </c>
      <c r="H564" s="13">
        <v>0.94659546061415223</v>
      </c>
      <c r="I564" s="22">
        <v>730</v>
      </c>
      <c r="J564" s="22">
        <v>771</v>
      </c>
      <c r="K564" s="22">
        <v>353</v>
      </c>
      <c r="L564" s="22">
        <v>381</v>
      </c>
      <c r="M564" s="22">
        <v>21</v>
      </c>
      <c r="N564" s="22">
        <v>22</v>
      </c>
      <c r="O564" s="22">
        <v>254</v>
      </c>
      <c r="P564" s="22">
        <v>277</v>
      </c>
      <c r="Y564" s="2"/>
    </row>
    <row r="565" spans="1:25" x14ac:dyDescent="0.2">
      <c r="A565" s="120" t="s">
        <v>230</v>
      </c>
      <c r="B565" s="6" t="s">
        <v>12</v>
      </c>
      <c r="C565" s="13">
        <v>0.94018691588785042</v>
      </c>
      <c r="D565" s="13">
        <v>0.92613636363636365</v>
      </c>
      <c r="E565" s="13">
        <v>0.89090909090909087</v>
      </c>
      <c r="F565" s="13">
        <v>0.91633466135458164</v>
      </c>
      <c r="G565" s="13">
        <v>0.94707520891364905</v>
      </c>
      <c r="H565" s="13">
        <v>0.94285714285714284</v>
      </c>
      <c r="I565" s="22">
        <v>1006</v>
      </c>
      <c r="J565" s="22">
        <v>1070</v>
      </c>
      <c r="K565" s="22">
        <v>326</v>
      </c>
      <c r="L565" s="22">
        <v>352</v>
      </c>
      <c r="M565" s="22">
        <v>49</v>
      </c>
      <c r="N565" s="22">
        <v>55</v>
      </c>
      <c r="O565" s="22">
        <v>230</v>
      </c>
      <c r="P565" s="22">
        <v>251</v>
      </c>
      <c r="Y565" s="2"/>
    </row>
    <row r="566" spans="1:25" x14ac:dyDescent="0.2">
      <c r="A566" s="120" t="s">
        <v>16</v>
      </c>
      <c r="B566" s="6" t="s">
        <v>13</v>
      </c>
      <c r="C566" s="13">
        <v>0.97682502896871382</v>
      </c>
      <c r="D566" s="13">
        <v>0.95620437956204385</v>
      </c>
      <c r="E566" s="13">
        <v>0.875</v>
      </c>
      <c r="F566" s="13">
        <v>0.9358974358974359</v>
      </c>
      <c r="G566" s="13">
        <v>0.9807162534435262</v>
      </c>
      <c r="H566" s="13">
        <v>0.97973778307508941</v>
      </c>
      <c r="I566" s="22">
        <v>843</v>
      </c>
      <c r="J566" s="22">
        <v>863</v>
      </c>
      <c r="K566" s="22">
        <v>131</v>
      </c>
      <c r="L566" s="22">
        <v>137</v>
      </c>
      <c r="M566" s="22">
        <v>21</v>
      </c>
      <c r="N566" s="22">
        <v>24</v>
      </c>
      <c r="O566" s="22">
        <v>73</v>
      </c>
      <c r="P566" s="22">
        <v>78</v>
      </c>
      <c r="Y566" s="2"/>
    </row>
    <row r="567" spans="1:25" x14ac:dyDescent="0.2">
      <c r="A567" s="120" t="s">
        <v>228</v>
      </c>
      <c r="B567" s="6" t="s">
        <v>14</v>
      </c>
      <c r="C567" s="13">
        <v>0.94354838709677424</v>
      </c>
      <c r="D567" s="13">
        <v>0.91</v>
      </c>
      <c r="E567" s="13">
        <v>1</v>
      </c>
      <c r="F567" s="13">
        <v>0.90931989924433254</v>
      </c>
      <c r="G567" s="13">
        <v>0.97764227642276424</v>
      </c>
      <c r="H567" s="13">
        <v>0.94250513347022591</v>
      </c>
      <c r="I567" s="22">
        <v>936</v>
      </c>
      <c r="J567" s="22">
        <v>992</v>
      </c>
      <c r="K567" s="22">
        <v>455</v>
      </c>
      <c r="L567" s="22">
        <v>500</v>
      </c>
      <c r="M567" s="22">
        <v>18</v>
      </c>
      <c r="N567" s="22">
        <v>18</v>
      </c>
      <c r="O567" s="22">
        <v>361</v>
      </c>
      <c r="P567" s="22">
        <v>397</v>
      </c>
      <c r="Y567" s="2"/>
    </row>
    <row r="568" spans="1:25" x14ac:dyDescent="0.2">
      <c r="A568" s="120" t="s">
        <v>16</v>
      </c>
      <c r="B568" s="6" t="s">
        <v>15</v>
      </c>
      <c r="C568" s="13">
        <v>0.95348837209302328</v>
      </c>
      <c r="D568" s="13">
        <v>0.89130434782608692</v>
      </c>
      <c r="E568" s="13">
        <v>1</v>
      </c>
      <c r="F568" s="13">
        <v>0.90476190476190477</v>
      </c>
      <c r="G568" s="13">
        <v>0.96187683284457481</v>
      </c>
      <c r="H568" s="13">
        <v>0.95199999999999996</v>
      </c>
      <c r="I568" s="22">
        <v>369</v>
      </c>
      <c r="J568" s="22">
        <v>387</v>
      </c>
      <c r="K568" s="22">
        <v>41</v>
      </c>
      <c r="L568" s="22">
        <v>46</v>
      </c>
      <c r="M568" s="22">
        <v>12</v>
      </c>
      <c r="N568" s="22">
        <v>12</v>
      </c>
      <c r="O568" s="22">
        <v>38</v>
      </c>
      <c r="P568" s="22">
        <v>42</v>
      </c>
      <c r="Y568" s="2"/>
    </row>
    <row r="569" spans="1:25" x14ac:dyDescent="0.2">
      <c r="A569" s="120" t="s">
        <v>16</v>
      </c>
      <c r="B569" s="6" t="s">
        <v>16</v>
      </c>
      <c r="C569" s="13">
        <v>0.96775898520084569</v>
      </c>
      <c r="D569" s="13">
        <v>0.95975232198142413</v>
      </c>
      <c r="E569" s="13">
        <v>0.90769230769230769</v>
      </c>
      <c r="F569" s="13">
        <v>0.93991416309012876</v>
      </c>
      <c r="G569" s="13">
        <v>0.96940726577437863</v>
      </c>
      <c r="H569" s="13">
        <v>0.969896004378763</v>
      </c>
      <c r="I569" s="22">
        <v>1831</v>
      </c>
      <c r="J569" s="22">
        <v>1892</v>
      </c>
      <c r="K569" s="22">
        <v>310</v>
      </c>
      <c r="L569" s="22">
        <v>323</v>
      </c>
      <c r="M569" s="22">
        <v>59</v>
      </c>
      <c r="N569" s="22">
        <v>65</v>
      </c>
      <c r="O569" s="22">
        <v>219</v>
      </c>
      <c r="P569" s="22">
        <v>233</v>
      </c>
      <c r="Y569" s="2"/>
    </row>
    <row r="570" spans="1:25" x14ac:dyDescent="0.2">
      <c r="A570" s="120" t="s">
        <v>229</v>
      </c>
      <c r="B570" s="6" t="s">
        <v>17</v>
      </c>
      <c r="C570" s="13">
        <v>0.9123287671232877</v>
      </c>
      <c r="D570" s="13">
        <v>0.88235294117647056</v>
      </c>
      <c r="E570" s="13">
        <v>0.93333333333333335</v>
      </c>
      <c r="F570" s="13">
        <v>0.88500000000000001</v>
      </c>
      <c r="G570" s="13">
        <v>0.96850393700787396</v>
      </c>
      <c r="H570" s="13">
        <v>0.91142857142857148</v>
      </c>
      <c r="I570" s="22">
        <v>333</v>
      </c>
      <c r="J570" s="22">
        <v>365</v>
      </c>
      <c r="K570" s="22">
        <v>210</v>
      </c>
      <c r="L570" s="22">
        <v>238</v>
      </c>
      <c r="M570" s="22">
        <v>14</v>
      </c>
      <c r="N570" s="22">
        <v>15</v>
      </c>
      <c r="O570" s="22">
        <v>177</v>
      </c>
      <c r="P570" s="22">
        <v>200</v>
      </c>
      <c r="Y570" s="2"/>
    </row>
    <row r="571" spans="1:25" x14ac:dyDescent="0.2">
      <c r="A571" s="120" t="s">
        <v>229</v>
      </c>
      <c r="B571" s="6" t="s">
        <v>18</v>
      </c>
      <c r="C571" s="13">
        <v>0.92694610778443109</v>
      </c>
      <c r="D571" s="13">
        <v>0.91111111111111109</v>
      </c>
      <c r="E571" s="13">
        <v>1</v>
      </c>
      <c r="F571" s="13">
        <v>0.83703703703703702</v>
      </c>
      <c r="G571" s="13">
        <v>0.93451327433628317</v>
      </c>
      <c r="H571" s="13">
        <v>0.92632850241545894</v>
      </c>
      <c r="I571" s="22">
        <v>774</v>
      </c>
      <c r="J571" s="22">
        <v>835</v>
      </c>
      <c r="K571" s="22">
        <v>246</v>
      </c>
      <c r="L571" s="22">
        <v>270</v>
      </c>
      <c r="M571" s="22">
        <v>7</v>
      </c>
      <c r="N571" s="22">
        <v>7</v>
      </c>
      <c r="O571" s="22">
        <v>113</v>
      </c>
      <c r="P571" s="22">
        <v>135</v>
      </c>
      <c r="Y571" s="2"/>
    </row>
    <row r="572" spans="1:25" x14ac:dyDescent="0.2">
      <c r="A572" s="120" t="s">
        <v>229</v>
      </c>
      <c r="B572" s="6" t="s">
        <v>19</v>
      </c>
      <c r="C572" s="13">
        <v>0.96415373244641533</v>
      </c>
      <c r="D572" s="13">
        <v>0.94585253456221197</v>
      </c>
      <c r="E572" s="13">
        <v>0.98076923076923073</v>
      </c>
      <c r="F572" s="13">
        <v>0.93759512937595124</v>
      </c>
      <c r="G572" s="13">
        <v>0.97279651795429811</v>
      </c>
      <c r="H572" s="13">
        <v>0.96348962336664101</v>
      </c>
      <c r="I572" s="22">
        <v>2609</v>
      </c>
      <c r="J572" s="22">
        <v>2706</v>
      </c>
      <c r="K572" s="22">
        <v>821</v>
      </c>
      <c r="L572" s="22">
        <v>868</v>
      </c>
      <c r="M572" s="22">
        <v>102</v>
      </c>
      <c r="N572" s="22">
        <v>104</v>
      </c>
      <c r="O572" s="22">
        <v>616</v>
      </c>
      <c r="P572" s="22">
        <v>657</v>
      </c>
      <c r="Y572" s="2"/>
    </row>
    <row r="573" spans="1:25" x14ac:dyDescent="0.2">
      <c r="A573" s="120" t="s">
        <v>230</v>
      </c>
      <c r="B573" s="6" t="s">
        <v>20</v>
      </c>
      <c r="C573" s="13">
        <v>0.99264705882352944</v>
      </c>
      <c r="D573" s="13">
        <v>1</v>
      </c>
      <c r="E573" s="13">
        <v>1</v>
      </c>
      <c r="F573" s="13">
        <v>0.98245614035087714</v>
      </c>
      <c r="G573" s="13">
        <v>0.99019607843137258</v>
      </c>
      <c r="H573" s="13">
        <v>0.9923371647509579</v>
      </c>
      <c r="I573" s="22">
        <v>270</v>
      </c>
      <c r="J573" s="22">
        <v>272</v>
      </c>
      <c r="K573" s="22">
        <v>68</v>
      </c>
      <c r="L573" s="22">
        <v>68</v>
      </c>
      <c r="M573" s="22">
        <v>11</v>
      </c>
      <c r="N573" s="22">
        <v>11</v>
      </c>
      <c r="O573" s="22">
        <v>56</v>
      </c>
      <c r="P573" s="22">
        <v>57</v>
      </c>
      <c r="Y573" s="2"/>
    </row>
    <row r="574" spans="1:25" x14ac:dyDescent="0.2">
      <c r="A574" s="120" t="s">
        <v>228</v>
      </c>
      <c r="B574" s="6" t="s">
        <v>21</v>
      </c>
      <c r="C574" s="13">
        <v>0.97025109170305679</v>
      </c>
      <c r="D574" s="13">
        <v>0.96733212341197827</v>
      </c>
      <c r="E574" s="13">
        <v>0.95789473684210524</v>
      </c>
      <c r="F574" s="13">
        <v>0.94488188976377951</v>
      </c>
      <c r="G574" s="13">
        <v>0.97076774815290712</v>
      </c>
      <c r="H574" s="13">
        <v>0.97168087697929351</v>
      </c>
      <c r="I574" s="22">
        <v>3555</v>
      </c>
      <c r="J574" s="22">
        <v>3664</v>
      </c>
      <c r="K574" s="22">
        <v>533</v>
      </c>
      <c r="L574" s="22">
        <v>551</v>
      </c>
      <c r="M574" s="22">
        <v>364</v>
      </c>
      <c r="N574" s="22">
        <v>380</v>
      </c>
      <c r="O574" s="22">
        <v>360</v>
      </c>
      <c r="P574" s="22">
        <v>381</v>
      </c>
      <c r="Y574" s="2"/>
    </row>
    <row r="575" spans="1:25" x14ac:dyDescent="0.2">
      <c r="A575" s="120" t="s">
        <v>16</v>
      </c>
      <c r="B575" s="6" t="s">
        <v>22</v>
      </c>
      <c r="C575" s="13">
        <v>0.97619047619047616</v>
      </c>
      <c r="D575" s="13">
        <v>0.93548387096774188</v>
      </c>
      <c r="E575" s="13">
        <v>1</v>
      </c>
      <c r="F575" s="13">
        <v>0.96153846153846156</v>
      </c>
      <c r="G575" s="13">
        <v>0.98540145985401462</v>
      </c>
      <c r="H575" s="13">
        <v>0.97499999999999998</v>
      </c>
      <c r="I575" s="22">
        <v>164</v>
      </c>
      <c r="J575" s="22">
        <v>168</v>
      </c>
      <c r="K575" s="22">
        <v>29</v>
      </c>
      <c r="L575" s="22">
        <v>31</v>
      </c>
      <c r="M575" s="22">
        <v>8</v>
      </c>
      <c r="N575" s="22">
        <v>8</v>
      </c>
      <c r="O575" s="22">
        <v>25</v>
      </c>
      <c r="P575" s="22">
        <v>26</v>
      </c>
      <c r="Y575" s="2"/>
    </row>
    <row r="576" spans="1:25" x14ac:dyDescent="0.2">
      <c r="A576" s="120" t="s">
        <v>230</v>
      </c>
      <c r="B576" s="6" t="s">
        <v>23</v>
      </c>
      <c r="C576" s="13">
        <v>0.94019138755980858</v>
      </c>
      <c r="D576" s="13">
        <v>0.90116279069767447</v>
      </c>
      <c r="E576" s="13">
        <v>0.8666666666666667</v>
      </c>
      <c r="F576" s="13">
        <v>0.86163522012578619</v>
      </c>
      <c r="G576" s="13">
        <v>0.96747967479674801</v>
      </c>
      <c r="H576" s="13">
        <v>0.94292803970223327</v>
      </c>
      <c r="I576" s="22">
        <v>393</v>
      </c>
      <c r="J576" s="22">
        <v>418</v>
      </c>
      <c r="K576" s="22">
        <v>155</v>
      </c>
      <c r="L576" s="22">
        <v>172</v>
      </c>
      <c r="M576" s="22">
        <v>13</v>
      </c>
      <c r="N576" s="22">
        <v>15</v>
      </c>
      <c r="O576" s="22">
        <v>137</v>
      </c>
      <c r="P576" s="22">
        <v>159</v>
      </c>
      <c r="Y576" s="2"/>
    </row>
    <row r="577" spans="1:36" x14ac:dyDescent="0.2">
      <c r="A577" s="120"/>
      <c r="B577" s="8" t="s">
        <v>104</v>
      </c>
      <c r="C577" s="9">
        <v>0.96325124849319788</v>
      </c>
      <c r="D577" s="9">
        <v>0.938600320093118</v>
      </c>
      <c r="E577" s="9">
        <v>0.95362418412916528</v>
      </c>
      <c r="F577" s="9">
        <v>0.9324714828897338</v>
      </c>
      <c r="G577" s="9">
        <v>0.97089612850825735</v>
      </c>
      <c r="H577" s="9">
        <v>0.96432399326289997</v>
      </c>
      <c r="I577" s="23">
        <v>27968</v>
      </c>
      <c r="J577" s="23">
        <v>29035</v>
      </c>
      <c r="K577" s="23">
        <v>6451</v>
      </c>
      <c r="L577" s="23">
        <v>6873</v>
      </c>
      <c r="M577" s="23">
        <v>2776</v>
      </c>
      <c r="N577" s="23">
        <v>2911</v>
      </c>
      <c r="O577" s="23">
        <v>6131</v>
      </c>
      <c r="P577" s="23">
        <v>6575</v>
      </c>
      <c r="Y577" s="2"/>
    </row>
    <row r="578" spans="1:36" x14ac:dyDescent="0.2">
      <c r="A578" s="120"/>
      <c r="B578" s="114" t="s">
        <v>228</v>
      </c>
      <c r="C578" s="117">
        <v>0.96815452884364395</v>
      </c>
      <c r="D578" s="117">
        <v>0.94942324755989349</v>
      </c>
      <c r="E578" s="117">
        <v>0.95437262357414454</v>
      </c>
      <c r="F578" s="117">
        <v>0.94416070820565201</v>
      </c>
      <c r="G578" s="117">
        <v>0.97272432081394089</v>
      </c>
      <c r="H578" s="117">
        <v>0.97124294387048671</v>
      </c>
      <c r="I578" s="116">
        <v>11127</v>
      </c>
      <c r="J578" s="116">
        <v>11493</v>
      </c>
      <c r="K578" s="116">
        <v>2140</v>
      </c>
      <c r="L578" s="116">
        <v>2254</v>
      </c>
      <c r="M578" s="116">
        <v>2008</v>
      </c>
      <c r="N578" s="116">
        <v>2104</v>
      </c>
      <c r="O578" s="116">
        <v>2773</v>
      </c>
      <c r="P578" s="116">
        <v>2937</v>
      </c>
      <c r="Y578" s="2"/>
    </row>
    <row r="579" spans="1:36" x14ac:dyDescent="0.2">
      <c r="A579" s="120"/>
      <c r="B579" s="114" t="s">
        <v>229</v>
      </c>
      <c r="C579" s="117">
        <v>0.95142378559463991</v>
      </c>
      <c r="D579" s="117">
        <v>0.92837837837837833</v>
      </c>
      <c r="E579" s="117">
        <v>0.96571428571428575</v>
      </c>
      <c r="F579" s="117">
        <v>0.91682419659735348</v>
      </c>
      <c r="G579" s="117">
        <v>0.96506666666666663</v>
      </c>
      <c r="H579" s="117">
        <v>0.95099223468507332</v>
      </c>
      <c r="I579" s="116">
        <v>5680</v>
      </c>
      <c r="J579" s="116">
        <v>5970</v>
      </c>
      <c r="K579" s="116">
        <v>2061</v>
      </c>
      <c r="L579" s="116">
        <v>2220</v>
      </c>
      <c r="M579" s="116">
        <v>169</v>
      </c>
      <c r="N579" s="116">
        <v>175</v>
      </c>
      <c r="O579" s="116">
        <v>1455</v>
      </c>
      <c r="P579" s="116">
        <v>1587</v>
      </c>
      <c r="Y579" s="2"/>
    </row>
    <row r="580" spans="1:36" x14ac:dyDescent="0.2">
      <c r="A580" s="120"/>
      <c r="B580" s="114" t="s">
        <v>230</v>
      </c>
      <c r="C580" s="117">
        <v>0.96141717677610827</v>
      </c>
      <c r="D580" s="117">
        <v>0.93265993265993263</v>
      </c>
      <c r="E580" s="117">
        <v>0.95</v>
      </c>
      <c r="F580" s="117">
        <v>0.92307692307692313</v>
      </c>
      <c r="G580" s="117">
        <v>0.97235023041474655</v>
      </c>
      <c r="H580" s="117">
        <v>0.96233219795632141</v>
      </c>
      <c r="I580" s="116">
        <v>5183</v>
      </c>
      <c r="J580" s="116">
        <v>5391</v>
      </c>
      <c r="K580" s="116">
        <v>1385</v>
      </c>
      <c r="L580" s="116">
        <v>1485</v>
      </c>
      <c r="M580" s="116">
        <v>380</v>
      </c>
      <c r="N580" s="116">
        <v>400</v>
      </c>
      <c r="O580" s="116">
        <v>1200</v>
      </c>
      <c r="P580" s="116">
        <v>1300</v>
      </c>
      <c r="Y580" s="2"/>
    </row>
    <row r="581" spans="1:36" x14ac:dyDescent="0.2">
      <c r="A581" s="120"/>
      <c r="B581" s="114" t="s">
        <v>16</v>
      </c>
      <c r="C581" s="117">
        <v>0.9671574178935447</v>
      </c>
      <c r="D581" s="117">
        <v>0.94638949671772432</v>
      </c>
      <c r="E581" s="117">
        <v>0.94396551724137934</v>
      </c>
      <c r="F581" s="117">
        <v>0.93608521970705727</v>
      </c>
      <c r="G581" s="117">
        <v>0.97076134421872029</v>
      </c>
      <c r="H581" s="117">
        <v>0.96806185913598919</v>
      </c>
      <c r="I581" s="116">
        <v>5978</v>
      </c>
      <c r="J581" s="116">
        <v>6181</v>
      </c>
      <c r="K581" s="116">
        <v>865</v>
      </c>
      <c r="L581" s="116">
        <v>914</v>
      </c>
      <c r="M581" s="116">
        <v>219</v>
      </c>
      <c r="N581" s="116">
        <v>232</v>
      </c>
      <c r="O581" s="116">
        <v>703</v>
      </c>
      <c r="P581" s="116">
        <v>751</v>
      </c>
      <c r="Y581" s="2"/>
    </row>
    <row r="582" spans="1:36" x14ac:dyDescent="0.2">
      <c r="A582" s="120"/>
    </row>
    <row r="583" spans="1:36" x14ac:dyDescent="0.2">
      <c r="A583" s="120"/>
    </row>
    <row r="584" spans="1:36" ht="14.25" x14ac:dyDescent="0.2">
      <c r="A584" s="120"/>
      <c r="B584" s="5" t="s">
        <v>300</v>
      </c>
      <c r="O584" s="111" t="s">
        <v>203</v>
      </c>
      <c r="P584" s="2">
        <v>18</v>
      </c>
    </row>
    <row r="585" spans="1:36" x14ac:dyDescent="0.2">
      <c r="A585" s="120"/>
      <c r="C585" s="28"/>
      <c r="D585" s="28"/>
      <c r="E585" s="28"/>
      <c r="F585" s="28"/>
      <c r="G585" s="28"/>
      <c r="H585" s="28"/>
      <c r="Y585" s="2"/>
      <c r="Z585" s="2"/>
      <c r="AA585" s="2"/>
      <c r="AB585" s="2"/>
      <c r="AC585" s="2"/>
      <c r="AD585" s="2"/>
      <c r="AE585" s="2"/>
      <c r="AF585" s="2"/>
    </row>
    <row r="586" spans="1:36" x14ac:dyDescent="0.2">
      <c r="A586" s="120"/>
      <c r="B586" s="3"/>
      <c r="C586" s="12" t="s">
        <v>27</v>
      </c>
      <c r="D586" s="12"/>
      <c r="E586" s="12"/>
      <c r="F586" s="12"/>
      <c r="G586" s="12"/>
      <c r="H586" s="12"/>
      <c r="I586" s="11" t="s">
        <v>24</v>
      </c>
      <c r="J586" s="11"/>
      <c r="K586" s="11" t="s">
        <v>0</v>
      </c>
      <c r="L586" s="11"/>
      <c r="M586" s="11" t="s">
        <v>28</v>
      </c>
      <c r="N586" s="11"/>
      <c r="O586" s="11" t="s">
        <v>26</v>
      </c>
      <c r="P586" s="11"/>
      <c r="Y586" s="2"/>
      <c r="Z586" s="2"/>
      <c r="AA586" s="2"/>
      <c r="AB586" s="2"/>
      <c r="AC586" s="2"/>
      <c r="AD586" s="2"/>
      <c r="AE586" s="2"/>
      <c r="AF586" s="2"/>
    </row>
    <row r="587" spans="1:36" s="17" customFormat="1" x14ac:dyDescent="0.2">
      <c r="A587" s="120"/>
      <c r="B587" s="15" t="s">
        <v>25</v>
      </c>
      <c r="C587" s="16" t="s">
        <v>24</v>
      </c>
      <c r="D587" s="16" t="s">
        <v>0</v>
      </c>
      <c r="E587" s="16" t="s">
        <v>28</v>
      </c>
      <c r="F587" s="16" t="s">
        <v>26</v>
      </c>
      <c r="G587" s="10" t="s">
        <v>200</v>
      </c>
      <c r="H587" s="16" t="s">
        <v>226</v>
      </c>
      <c r="I587" s="16" t="s">
        <v>110</v>
      </c>
      <c r="J587" s="16" t="s">
        <v>111</v>
      </c>
      <c r="K587" s="16" t="s">
        <v>110</v>
      </c>
      <c r="L587" s="16" t="s">
        <v>111</v>
      </c>
      <c r="M587" s="16" t="s">
        <v>110</v>
      </c>
      <c r="N587" s="16" t="s">
        <v>111</v>
      </c>
      <c r="O587" s="16" t="s">
        <v>110</v>
      </c>
      <c r="P587" s="16" t="s">
        <v>111</v>
      </c>
      <c r="Q587" s="2"/>
      <c r="R587" s="2"/>
      <c r="S587" s="2"/>
      <c r="T587" s="2"/>
      <c r="U587" s="2"/>
      <c r="V587" s="2"/>
      <c r="W587" s="2"/>
      <c r="X587" s="2"/>
      <c r="Y587" s="2"/>
      <c r="Z587" s="2"/>
      <c r="AA587" s="2"/>
      <c r="AB587" s="2"/>
      <c r="AC587" s="2"/>
      <c r="AD587" s="2"/>
      <c r="AE587" s="2"/>
      <c r="AF587" s="2"/>
      <c r="AJ587" s="1"/>
    </row>
    <row r="588" spans="1:36" x14ac:dyDescent="0.2">
      <c r="A588" s="120" t="s">
        <v>228</v>
      </c>
      <c r="B588" s="6" t="s">
        <v>4</v>
      </c>
      <c r="C588" s="13">
        <v>0.4</v>
      </c>
      <c r="D588" s="13">
        <v>0.6</v>
      </c>
      <c r="E588" s="13">
        <v>0.4</v>
      </c>
      <c r="F588" s="13">
        <v>0.32</v>
      </c>
      <c r="G588" s="13">
        <v>0.34285714285714286</v>
      </c>
      <c r="H588" s="18">
        <v>0.4</v>
      </c>
      <c r="I588" s="22">
        <v>18</v>
      </c>
      <c r="J588" s="22">
        <v>45</v>
      </c>
      <c r="K588" s="22">
        <v>6</v>
      </c>
      <c r="L588" s="22">
        <v>10</v>
      </c>
      <c r="M588" s="22">
        <v>8</v>
      </c>
      <c r="N588" s="22">
        <v>20</v>
      </c>
      <c r="O588" s="22">
        <v>8</v>
      </c>
      <c r="P588" s="22">
        <v>25</v>
      </c>
      <c r="Y588" s="2"/>
      <c r="Z588" s="2"/>
      <c r="AA588" s="2"/>
      <c r="AB588" s="2"/>
      <c r="AC588" s="2"/>
      <c r="AD588" s="2"/>
      <c r="AE588" s="2"/>
      <c r="AF588" s="2"/>
    </row>
    <row r="589" spans="1:36" x14ac:dyDescent="0.2">
      <c r="A589" s="120" t="s">
        <v>229</v>
      </c>
      <c r="B589" s="6" t="s">
        <v>5</v>
      </c>
      <c r="C589" s="13">
        <v>0.45454545454545453</v>
      </c>
      <c r="D589" s="13">
        <v>0.34615384615384615</v>
      </c>
      <c r="E589" s="13">
        <v>0</v>
      </c>
      <c r="F589" s="13">
        <v>0.47058823529411764</v>
      </c>
      <c r="G589" s="13">
        <v>0.61111111111111116</v>
      </c>
      <c r="H589" s="13">
        <v>0.47619047619047616</v>
      </c>
      <c r="I589" s="22">
        <v>20</v>
      </c>
      <c r="J589" s="22">
        <v>44</v>
      </c>
      <c r="K589" s="22">
        <v>9</v>
      </c>
      <c r="L589" s="22">
        <v>26</v>
      </c>
      <c r="M589" s="22">
        <v>0</v>
      </c>
      <c r="N589" s="22">
        <v>2</v>
      </c>
      <c r="O589" s="22">
        <v>8</v>
      </c>
      <c r="P589" s="22">
        <v>17</v>
      </c>
      <c r="Y589" s="2"/>
      <c r="Z589" s="2"/>
      <c r="AA589" s="2"/>
      <c r="AB589" s="2"/>
      <c r="AC589" s="2"/>
      <c r="AD589" s="2"/>
      <c r="AE589" s="2"/>
      <c r="AF589" s="2"/>
    </row>
    <row r="590" spans="1:36" x14ac:dyDescent="0.2">
      <c r="A590" s="120" t="s">
        <v>16</v>
      </c>
      <c r="B590" s="6" t="s">
        <v>6</v>
      </c>
      <c r="C590" s="13">
        <v>0.6901408450704225</v>
      </c>
      <c r="D590" s="13">
        <v>0.76923076923076927</v>
      </c>
      <c r="E590" s="13">
        <v>0.5</v>
      </c>
      <c r="F590" s="13">
        <v>0.68421052631578949</v>
      </c>
      <c r="G590" s="13">
        <v>0.67241379310344829</v>
      </c>
      <c r="H590" s="13">
        <v>0.70149253731343286</v>
      </c>
      <c r="I590" s="22">
        <v>49</v>
      </c>
      <c r="J590" s="22">
        <v>71</v>
      </c>
      <c r="K590" s="22">
        <v>10</v>
      </c>
      <c r="L590" s="22">
        <v>13</v>
      </c>
      <c r="M590" s="22">
        <v>2</v>
      </c>
      <c r="N590" s="22">
        <v>4</v>
      </c>
      <c r="O590" s="22">
        <v>13</v>
      </c>
      <c r="P590" s="22">
        <v>19</v>
      </c>
      <c r="Y590" s="2"/>
      <c r="Z590" s="2"/>
      <c r="AA590" s="2"/>
      <c r="AB590" s="2"/>
      <c r="AC590" s="2"/>
      <c r="AD590" s="2"/>
      <c r="AE590" s="2"/>
      <c r="AF590" s="2"/>
    </row>
    <row r="591" spans="1:36" x14ac:dyDescent="0.2">
      <c r="A591" s="120" t="s">
        <v>230</v>
      </c>
      <c r="B591" s="6" t="s">
        <v>7</v>
      </c>
      <c r="C591" s="13">
        <v>0.22580645161290322</v>
      </c>
      <c r="D591" s="13">
        <v>0.2</v>
      </c>
      <c r="E591" s="13">
        <v>0.5</v>
      </c>
      <c r="F591" s="13">
        <v>0.33333333333333331</v>
      </c>
      <c r="G591" s="13">
        <v>0.23809523809523808</v>
      </c>
      <c r="H591" s="13">
        <v>0.16</v>
      </c>
      <c r="I591" s="22">
        <v>7</v>
      </c>
      <c r="J591" s="22">
        <v>31</v>
      </c>
      <c r="K591" s="22">
        <v>2</v>
      </c>
      <c r="L591" s="22">
        <v>10</v>
      </c>
      <c r="M591" s="22">
        <v>3</v>
      </c>
      <c r="N591" s="22">
        <v>6</v>
      </c>
      <c r="O591" s="22">
        <v>4</v>
      </c>
      <c r="P591" s="22">
        <v>12</v>
      </c>
      <c r="Y591" s="2"/>
      <c r="Z591" s="2"/>
      <c r="AA591" s="2"/>
      <c r="AB591" s="2"/>
      <c r="AC591" s="2"/>
      <c r="AD591" s="2"/>
      <c r="AE591" s="2"/>
      <c r="AF591" s="2"/>
    </row>
    <row r="592" spans="1:36" x14ac:dyDescent="0.2">
      <c r="A592" s="120" t="s">
        <v>228</v>
      </c>
      <c r="B592" s="6" t="s">
        <v>8</v>
      </c>
      <c r="C592" s="13">
        <v>0.74747474747474751</v>
      </c>
      <c r="D592" s="13">
        <v>0.77777777777777779</v>
      </c>
      <c r="E592" s="13">
        <v>0.71111111111111114</v>
      </c>
      <c r="F592" s="13">
        <v>0.78333333333333333</v>
      </c>
      <c r="G592" s="13">
        <v>0.73611111111111116</v>
      </c>
      <c r="H592" s="13">
        <v>0.77777777777777779</v>
      </c>
      <c r="I592" s="22">
        <v>74</v>
      </c>
      <c r="J592" s="22">
        <v>99</v>
      </c>
      <c r="K592" s="22">
        <v>21</v>
      </c>
      <c r="L592" s="22">
        <v>27</v>
      </c>
      <c r="M592" s="22">
        <v>32</v>
      </c>
      <c r="N592" s="22">
        <v>45</v>
      </c>
      <c r="O592" s="22">
        <v>47</v>
      </c>
      <c r="P592" s="22">
        <v>60</v>
      </c>
      <c r="Y592" s="2"/>
      <c r="Z592" s="2"/>
      <c r="AA592" s="2"/>
      <c r="AB592" s="2"/>
      <c r="AC592" s="2"/>
      <c r="AD592" s="2"/>
      <c r="AE592" s="2"/>
      <c r="AF592" s="2"/>
    </row>
    <row r="593" spans="1:32" x14ac:dyDescent="0.2">
      <c r="A593" s="120" t="s">
        <v>230</v>
      </c>
      <c r="B593" s="6" t="s">
        <v>9</v>
      </c>
      <c r="C593" s="13">
        <v>0.70909090909090911</v>
      </c>
      <c r="D593" s="13">
        <v>0.70588235294117652</v>
      </c>
      <c r="E593" s="13">
        <v>0.66666666666666663</v>
      </c>
      <c r="F593" s="13">
        <v>0.66666666666666663</v>
      </c>
      <c r="G593" s="13">
        <v>0.7142857142857143</v>
      </c>
      <c r="H593" s="13">
        <v>0.71153846153846156</v>
      </c>
      <c r="I593" s="22">
        <v>39</v>
      </c>
      <c r="J593" s="22">
        <v>55</v>
      </c>
      <c r="K593" s="22">
        <v>24</v>
      </c>
      <c r="L593" s="22">
        <v>34</v>
      </c>
      <c r="M593" s="22">
        <v>2</v>
      </c>
      <c r="N593" s="22">
        <v>3</v>
      </c>
      <c r="O593" s="22">
        <v>22</v>
      </c>
      <c r="P593" s="22">
        <v>33</v>
      </c>
      <c r="Y593" s="2"/>
      <c r="Z593" s="2"/>
      <c r="AA593" s="2"/>
      <c r="AB593" s="2"/>
      <c r="AC593" s="2"/>
      <c r="AD593" s="2"/>
      <c r="AE593" s="2"/>
      <c r="AF593" s="2"/>
    </row>
    <row r="594" spans="1:32" x14ac:dyDescent="0.2">
      <c r="A594" s="120" t="s">
        <v>230</v>
      </c>
      <c r="B594" s="6" t="s">
        <v>10</v>
      </c>
      <c r="C594" s="13">
        <v>0.4</v>
      </c>
      <c r="D594" s="13">
        <v>0.375</v>
      </c>
      <c r="E594" s="13">
        <v>0</v>
      </c>
      <c r="F594" s="13">
        <v>0.33333333333333331</v>
      </c>
      <c r="G594" s="13">
        <v>0.42857142857142855</v>
      </c>
      <c r="H594" s="13">
        <v>0.46153846153846156</v>
      </c>
      <c r="I594" s="22">
        <v>6</v>
      </c>
      <c r="J594" s="22">
        <v>15</v>
      </c>
      <c r="K594" s="22">
        <v>3</v>
      </c>
      <c r="L594" s="22">
        <v>8</v>
      </c>
      <c r="M594" s="22">
        <v>0</v>
      </c>
      <c r="N594" s="22">
        <v>2</v>
      </c>
      <c r="O594" s="22">
        <v>2</v>
      </c>
      <c r="P594" s="22">
        <v>6</v>
      </c>
      <c r="Y594" s="2"/>
      <c r="Z594" s="2"/>
      <c r="AA594" s="2"/>
      <c r="AB594" s="2"/>
      <c r="AC594" s="2"/>
      <c r="AD594" s="2"/>
      <c r="AE594" s="2"/>
      <c r="AF594" s="2"/>
    </row>
    <row r="595" spans="1:32" x14ac:dyDescent="0.2">
      <c r="A595" s="120" t="s">
        <v>229</v>
      </c>
      <c r="B595" s="6" t="s">
        <v>11</v>
      </c>
      <c r="C595" s="13">
        <v>0.4</v>
      </c>
      <c r="D595" s="13">
        <v>0.40909090909090912</v>
      </c>
      <c r="E595" s="13">
        <v>0</v>
      </c>
      <c r="F595" s="13">
        <v>0.42105263157894735</v>
      </c>
      <c r="G595" s="13">
        <v>0.38461538461538464</v>
      </c>
      <c r="H595" s="13">
        <v>0.41176470588235292</v>
      </c>
      <c r="I595" s="22">
        <v>14</v>
      </c>
      <c r="J595" s="22">
        <v>35</v>
      </c>
      <c r="K595" s="22">
        <v>9</v>
      </c>
      <c r="L595" s="22">
        <v>22</v>
      </c>
      <c r="M595" s="22">
        <v>0</v>
      </c>
      <c r="N595" s="22">
        <v>1</v>
      </c>
      <c r="O595" s="22">
        <v>8</v>
      </c>
      <c r="P595" s="22">
        <v>19</v>
      </c>
      <c r="Y595" s="2"/>
      <c r="Z595" s="2"/>
      <c r="AA595" s="2"/>
      <c r="AB595" s="2"/>
      <c r="AC595" s="2"/>
      <c r="AD595" s="2"/>
      <c r="AE595" s="2"/>
      <c r="AF595" s="2"/>
    </row>
    <row r="596" spans="1:32" x14ac:dyDescent="0.2">
      <c r="A596" s="120" t="s">
        <v>230</v>
      </c>
      <c r="B596" s="6" t="s">
        <v>12</v>
      </c>
      <c r="C596" s="13">
        <v>0.69387755102040816</v>
      </c>
      <c r="D596" s="13">
        <v>0.7142857142857143</v>
      </c>
      <c r="E596" s="13">
        <v>0.66666666666666663</v>
      </c>
      <c r="F596" s="13">
        <v>0.6470588235294118</v>
      </c>
      <c r="G596" s="13">
        <v>0.6785714285714286</v>
      </c>
      <c r="H596" s="13">
        <v>0.69767441860465118</v>
      </c>
      <c r="I596" s="22">
        <v>34</v>
      </c>
      <c r="J596" s="22">
        <v>49</v>
      </c>
      <c r="K596" s="22">
        <v>15</v>
      </c>
      <c r="L596" s="22">
        <v>21</v>
      </c>
      <c r="M596" s="22">
        <v>4</v>
      </c>
      <c r="N596" s="22">
        <v>6</v>
      </c>
      <c r="O596" s="22">
        <v>11</v>
      </c>
      <c r="P596" s="22">
        <v>17</v>
      </c>
      <c r="Y596" s="2"/>
      <c r="Z596" s="2"/>
      <c r="AA596" s="2"/>
      <c r="AB596" s="2"/>
      <c r="AC596" s="2"/>
      <c r="AD596" s="2"/>
      <c r="AE596" s="2"/>
      <c r="AF596" s="2"/>
    </row>
    <row r="597" spans="1:32" x14ac:dyDescent="0.2">
      <c r="A597" s="120" t="s">
        <v>16</v>
      </c>
      <c r="B597" s="6" t="s">
        <v>13</v>
      </c>
      <c r="C597" s="13">
        <v>0</v>
      </c>
      <c r="D597" s="13">
        <v>0</v>
      </c>
      <c r="E597" s="13">
        <v>0</v>
      </c>
      <c r="F597" s="13">
        <v>0</v>
      </c>
      <c r="G597" s="13">
        <v>0</v>
      </c>
      <c r="H597" s="13">
        <v>0</v>
      </c>
      <c r="I597" s="22">
        <v>0</v>
      </c>
      <c r="J597" s="22">
        <v>19</v>
      </c>
      <c r="K597" s="22">
        <v>0</v>
      </c>
      <c r="L597" s="22">
        <v>6</v>
      </c>
      <c r="M597" s="22">
        <v>0</v>
      </c>
      <c r="N597" s="22">
        <v>3</v>
      </c>
      <c r="O597" s="22">
        <v>0</v>
      </c>
      <c r="P597" s="22">
        <v>5</v>
      </c>
      <c r="Y597" s="2"/>
      <c r="Z597" s="2"/>
      <c r="AA597" s="2"/>
      <c r="AB597" s="2"/>
      <c r="AC597" s="2"/>
      <c r="AD597" s="2"/>
      <c r="AE597" s="2"/>
      <c r="AF597" s="2"/>
    </row>
    <row r="598" spans="1:32" x14ac:dyDescent="0.2">
      <c r="A598" s="120" t="s">
        <v>228</v>
      </c>
      <c r="B598" s="6" t="s">
        <v>14</v>
      </c>
      <c r="C598" s="13">
        <v>0.78260869565217395</v>
      </c>
      <c r="D598" s="13">
        <v>0.75</v>
      </c>
      <c r="E598" s="13" t="e">
        <v>#DIV/0!</v>
      </c>
      <c r="F598" s="13">
        <v>0.78125</v>
      </c>
      <c r="G598" s="13">
        <v>1</v>
      </c>
      <c r="H598" s="13">
        <v>0.78260869565217395</v>
      </c>
      <c r="I598" s="22">
        <v>36</v>
      </c>
      <c r="J598" s="22">
        <v>46</v>
      </c>
      <c r="K598" s="22">
        <v>30</v>
      </c>
      <c r="L598" s="22">
        <v>40</v>
      </c>
      <c r="M598" s="22">
        <v>0</v>
      </c>
      <c r="N598" s="22">
        <v>0</v>
      </c>
      <c r="O598" s="22">
        <v>25</v>
      </c>
      <c r="P598" s="22">
        <v>32</v>
      </c>
      <c r="Y598" s="2"/>
      <c r="Z598" s="2"/>
      <c r="AA598" s="2"/>
      <c r="AB598" s="2"/>
      <c r="AC598" s="2"/>
      <c r="AD598" s="2"/>
      <c r="AE598" s="2"/>
      <c r="AF598" s="2"/>
    </row>
    <row r="599" spans="1:32" x14ac:dyDescent="0.2">
      <c r="A599" s="120" t="s">
        <v>16</v>
      </c>
      <c r="B599" s="6" t="s">
        <v>15</v>
      </c>
      <c r="C599" s="13">
        <v>6.25E-2</v>
      </c>
      <c r="D599" s="13">
        <v>0.2</v>
      </c>
      <c r="E599" s="13" t="e">
        <v>#DIV/0!</v>
      </c>
      <c r="F599" s="13">
        <v>0</v>
      </c>
      <c r="G599" s="13">
        <v>0</v>
      </c>
      <c r="H599" s="13">
        <v>6.25E-2</v>
      </c>
      <c r="I599" s="22">
        <v>1</v>
      </c>
      <c r="J599" s="22">
        <v>16</v>
      </c>
      <c r="K599" s="22">
        <v>1</v>
      </c>
      <c r="L599" s="22">
        <v>5</v>
      </c>
      <c r="M599" s="22">
        <v>0</v>
      </c>
      <c r="N599" s="22">
        <v>0</v>
      </c>
      <c r="O599" s="22">
        <v>0</v>
      </c>
      <c r="P599" s="22">
        <v>4</v>
      </c>
      <c r="Y599" s="2"/>
      <c r="Z599" s="2"/>
      <c r="AA599" s="2"/>
      <c r="AB599" s="2"/>
      <c r="AC599" s="2"/>
      <c r="AD599" s="2"/>
      <c r="AE599" s="2"/>
      <c r="AF599" s="2"/>
    </row>
    <row r="600" spans="1:32" x14ac:dyDescent="0.2">
      <c r="A600" s="120" t="s">
        <v>16</v>
      </c>
      <c r="B600" s="6" t="s">
        <v>16</v>
      </c>
      <c r="C600" s="13">
        <v>0.59183673469387754</v>
      </c>
      <c r="D600" s="13">
        <v>0.72727272727272729</v>
      </c>
      <c r="E600" s="13">
        <v>0.75</v>
      </c>
      <c r="F600" s="13">
        <v>0.7</v>
      </c>
      <c r="G600" s="13">
        <v>0.55263157894736847</v>
      </c>
      <c r="H600" s="13">
        <v>0.57777777777777772</v>
      </c>
      <c r="I600" s="22">
        <v>29</v>
      </c>
      <c r="J600" s="22">
        <v>49</v>
      </c>
      <c r="K600" s="22">
        <v>8</v>
      </c>
      <c r="L600" s="22">
        <v>11</v>
      </c>
      <c r="M600" s="22">
        <v>3</v>
      </c>
      <c r="N600" s="22">
        <v>4</v>
      </c>
      <c r="O600" s="22">
        <v>7</v>
      </c>
      <c r="P600" s="22">
        <v>10</v>
      </c>
      <c r="Y600" s="2"/>
      <c r="Z600" s="2"/>
      <c r="AA600" s="2"/>
      <c r="AB600" s="2"/>
      <c r="AC600" s="2"/>
      <c r="AD600" s="2"/>
      <c r="AE600" s="2"/>
      <c r="AF600" s="2"/>
    </row>
    <row r="601" spans="1:32" x14ac:dyDescent="0.2">
      <c r="A601" s="120" t="s">
        <v>229</v>
      </c>
      <c r="B601" s="6" t="s">
        <v>17</v>
      </c>
      <c r="C601" s="13">
        <v>0.5</v>
      </c>
      <c r="D601" s="13">
        <v>0.5</v>
      </c>
      <c r="E601" s="13" t="e">
        <v>#DIV/0!</v>
      </c>
      <c r="F601" s="13">
        <v>0.4</v>
      </c>
      <c r="G601" s="13">
        <v>0.5</v>
      </c>
      <c r="H601" s="13">
        <v>0.5</v>
      </c>
      <c r="I601" s="22">
        <v>11</v>
      </c>
      <c r="J601" s="22">
        <v>22</v>
      </c>
      <c r="K601" s="22">
        <v>10</v>
      </c>
      <c r="L601" s="22">
        <v>20</v>
      </c>
      <c r="M601" s="22">
        <v>0</v>
      </c>
      <c r="N601" s="22">
        <v>0</v>
      </c>
      <c r="O601" s="22">
        <v>6</v>
      </c>
      <c r="P601" s="22">
        <v>15</v>
      </c>
      <c r="Y601" s="2"/>
      <c r="Z601" s="2"/>
      <c r="AA601" s="2"/>
      <c r="AB601" s="2"/>
      <c r="AC601" s="2"/>
      <c r="AD601" s="2"/>
      <c r="AE601" s="2"/>
      <c r="AF601" s="2"/>
    </row>
    <row r="602" spans="1:32" x14ac:dyDescent="0.2">
      <c r="A602" s="120" t="s">
        <v>229</v>
      </c>
      <c r="B602" s="6" t="s">
        <v>18</v>
      </c>
      <c r="C602" s="13">
        <v>0.29508196721311475</v>
      </c>
      <c r="D602" s="13">
        <v>0.33333333333333331</v>
      </c>
      <c r="E602" s="13" t="e">
        <v>#DIV/0!</v>
      </c>
      <c r="F602" s="13">
        <v>0.36363636363636365</v>
      </c>
      <c r="G602" s="13">
        <v>0.27027027027027029</v>
      </c>
      <c r="H602" s="13">
        <v>0.29508196721311475</v>
      </c>
      <c r="I602" s="22">
        <v>18</v>
      </c>
      <c r="J602" s="22">
        <v>61</v>
      </c>
      <c r="K602" s="22">
        <v>8</v>
      </c>
      <c r="L602" s="22">
        <v>24</v>
      </c>
      <c r="M602" s="22">
        <v>0</v>
      </c>
      <c r="N602" s="22">
        <v>0</v>
      </c>
      <c r="O602" s="22">
        <v>8</v>
      </c>
      <c r="P602" s="22">
        <v>22</v>
      </c>
      <c r="Y602" s="2"/>
      <c r="Z602" s="2"/>
      <c r="AA602" s="2"/>
      <c r="AB602" s="2"/>
      <c r="AC602" s="2"/>
      <c r="AD602" s="2"/>
      <c r="AE602" s="2"/>
      <c r="AF602" s="2"/>
    </row>
    <row r="603" spans="1:32" x14ac:dyDescent="0.2">
      <c r="A603" s="120" t="s">
        <v>229</v>
      </c>
      <c r="B603" s="6" t="s">
        <v>19</v>
      </c>
      <c r="C603" s="13">
        <v>0.52112676056338025</v>
      </c>
      <c r="D603" s="13">
        <v>0.47499999999999998</v>
      </c>
      <c r="E603" s="13">
        <v>0</v>
      </c>
      <c r="F603" s="13">
        <v>0.52941176470588236</v>
      </c>
      <c r="G603" s="13">
        <v>0.58064516129032262</v>
      </c>
      <c r="H603" s="13">
        <v>0.53623188405797106</v>
      </c>
      <c r="I603" s="22">
        <v>37</v>
      </c>
      <c r="J603" s="22">
        <v>71</v>
      </c>
      <c r="K603" s="22">
        <v>19</v>
      </c>
      <c r="L603" s="22">
        <v>40</v>
      </c>
      <c r="M603" s="22">
        <v>0</v>
      </c>
      <c r="N603" s="22">
        <v>2</v>
      </c>
      <c r="O603" s="22">
        <v>18</v>
      </c>
      <c r="P603" s="22">
        <v>34</v>
      </c>
      <c r="Y603" s="2"/>
      <c r="Z603" s="2"/>
      <c r="AA603" s="2"/>
      <c r="AB603" s="2"/>
      <c r="AC603" s="2"/>
      <c r="AD603" s="2"/>
      <c r="AE603" s="2"/>
      <c r="AF603" s="2"/>
    </row>
    <row r="604" spans="1:32" x14ac:dyDescent="0.2">
      <c r="A604" s="120" t="s">
        <v>230</v>
      </c>
      <c r="B604" s="6" t="s">
        <v>20</v>
      </c>
      <c r="C604" s="13">
        <v>1</v>
      </c>
      <c r="D604" s="13" t="e">
        <v>#DIV/0!</v>
      </c>
      <c r="E604" s="13" t="e">
        <v>#DIV/0!</v>
      </c>
      <c r="F604" s="13">
        <v>1</v>
      </c>
      <c r="G604" s="13">
        <v>1</v>
      </c>
      <c r="H604" s="13">
        <v>1</v>
      </c>
      <c r="I604" s="22">
        <v>2</v>
      </c>
      <c r="J604" s="22">
        <v>2</v>
      </c>
      <c r="K604" s="22">
        <v>0</v>
      </c>
      <c r="L604" s="22">
        <v>0</v>
      </c>
      <c r="M604" s="22">
        <v>0</v>
      </c>
      <c r="N604" s="22">
        <v>0</v>
      </c>
      <c r="O604" s="22">
        <v>1</v>
      </c>
      <c r="P604" s="22">
        <v>1</v>
      </c>
      <c r="Y604" s="2"/>
      <c r="Z604" s="2"/>
      <c r="AA604" s="2"/>
      <c r="AB604" s="2"/>
      <c r="AC604" s="2"/>
      <c r="AD604" s="2"/>
      <c r="AE604" s="2"/>
      <c r="AF604" s="2"/>
    </row>
    <row r="605" spans="1:32" x14ac:dyDescent="0.2">
      <c r="A605" s="120" t="s">
        <v>228</v>
      </c>
      <c r="B605" s="6" t="s">
        <v>21</v>
      </c>
      <c r="C605" s="13">
        <v>0.71794871794871795</v>
      </c>
      <c r="D605" s="13">
        <v>0.81818181818181823</v>
      </c>
      <c r="E605" s="13">
        <v>0.6428571428571429</v>
      </c>
      <c r="F605" s="13">
        <v>0.8125</v>
      </c>
      <c r="G605" s="13">
        <v>0.70149253731343286</v>
      </c>
      <c r="H605" s="13">
        <v>0.734375</v>
      </c>
      <c r="I605" s="22">
        <v>56</v>
      </c>
      <c r="J605" s="22">
        <v>78</v>
      </c>
      <c r="K605" s="22">
        <v>9</v>
      </c>
      <c r="L605" s="22">
        <v>11</v>
      </c>
      <c r="M605" s="22">
        <v>9</v>
      </c>
      <c r="N605" s="22">
        <v>14</v>
      </c>
      <c r="O605" s="22">
        <v>13</v>
      </c>
      <c r="P605" s="22">
        <v>16</v>
      </c>
      <c r="Y605" s="2"/>
      <c r="Z605" s="2"/>
      <c r="AA605" s="2"/>
      <c r="AB605" s="2"/>
      <c r="AC605" s="2"/>
      <c r="AD605" s="2"/>
      <c r="AE605" s="2"/>
      <c r="AF605" s="2"/>
    </row>
    <row r="606" spans="1:32" x14ac:dyDescent="0.2">
      <c r="A606" s="120" t="s">
        <v>16</v>
      </c>
      <c r="B606" s="6" t="s">
        <v>22</v>
      </c>
      <c r="C606" s="13">
        <v>1</v>
      </c>
      <c r="D606" s="13">
        <v>1</v>
      </c>
      <c r="E606" s="13" t="e">
        <v>#DIV/0!</v>
      </c>
      <c r="F606" s="13">
        <v>1</v>
      </c>
      <c r="G606" s="13">
        <v>1</v>
      </c>
      <c r="H606" s="13">
        <v>1</v>
      </c>
      <c r="I606" s="22">
        <v>4</v>
      </c>
      <c r="J606" s="22">
        <v>4</v>
      </c>
      <c r="K606" s="22">
        <v>2</v>
      </c>
      <c r="L606" s="22">
        <v>2</v>
      </c>
      <c r="M606" s="22">
        <v>0</v>
      </c>
      <c r="N606" s="22">
        <v>0</v>
      </c>
      <c r="O606" s="22">
        <v>1</v>
      </c>
      <c r="P606" s="22">
        <v>1</v>
      </c>
      <c r="Y606" s="2"/>
      <c r="Z606" s="2"/>
      <c r="AA606" s="2"/>
      <c r="AB606" s="2"/>
      <c r="AC606" s="2"/>
      <c r="AD606" s="2"/>
      <c r="AE606" s="2"/>
      <c r="AF606" s="2"/>
    </row>
    <row r="607" spans="1:32" x14ac:dyDescent="0.2">
      <c r="A607" s="120" t="s">
        <v>230</v>
      </c>
      <c r="B607" s="6" t="s">
        <v>23</v>
      </c>
      <c r="C607" s="13">
        <v>0.88235294117647056</v>
      </c>
      <c r="D607" s="13">
        <v>0.83333333333333337</v>
      </c>
      <c r="E607" s="13">
        <v>1</v>
      </c>
      <c r="F607" s="13">
        <v>0.8666666666666667</v>
      </c>
      <c r="G607" s="13">
        <v>1</v>
      </c>
      <c r="H607" s="13">
        <v>0.8666666666666667</v>
      </c>
      <c r="I607" s="22">
        <v>15</v>
      </c>
      <c r="J607" s="22">
        <v>17</v>
      </c>
      <c r="K607" s="22">
        <v>10</v>
      </c>
      <c r="L607" s="22">
        <v>12</v>
      </c>
      <c r="M607" s="22">
        <v>2</v>
      </c>
      <c r="N607" s="22">
        <v>2</v>
      </c>
      <c r="O607" s="22">
        <v>13</v>
      </c>
      <c r="P607" s="22">
        <v>15</v>
      </c>
      <c r="Y607" s="2"/>
      <c r="Z607" s="2"/>
      <c r="AA607" s="2"/>
      <c r="AB607" s="2"/>
      <c r="AC607" s="2"/>
      <c r="AD607" s="2"/>
      <c r="AE607" s="2"/>
      <c r="AF607" s="2"/>
    </row>
    <row r="608" spans="1:32" x14ac:dyDescent="0.2">
      <c r="A608" s="120"/>
      <c r="B608" s="8" t="s">
        <v>104</v>
      </c>
      <c r="C608" s="9">
        <v>0.56694813027744273</v>
      </c>
      <c r="D608" s="9">
        <v>0.57309941520467833</v>
      </c>
      <c r="E608" s="9">
        <v>0.57017543859649122</v>
      </c>
      <c r="F608" s="9">
        <v>0.59228650137741046</v>
      </c>
      <c r="G608" s="9">
        <v>0.56262833675564683</v>
      </c>
      <c r="H608" s="9">
        <v>0.56643356643356646</v>
      </c>
      <c r="I608" s="23">
        <v>470</v>
      </c>
      <c r="J608" s="23">
        <v>829</v>
      </c>
      <c r="K608" s="23">
        <v>196</v>
      </c>
      <c r="L608" s="23">
        <v>342</v>
      </c>
      <c r="M608" s="23">
        <v>65</v>
      </c>
      <c r="N608" s="23">
        <v>114</v>
      </c>
      <c r="O608" s="23">
        <v>215</v>
      </c>
      <c r="P608" s="23">
        <v>363</v>
      </c>
      <c r="Y608" s="2"/>
      <c r="Z608" s="2"/>
      <c r="AA608" s="2"/>
      <c r="AB608" s="2"/>
      <c r="AC608" s="2"/>
      <c r="AD608" s="2"/>
      <c r="AE608" s="2"/>
      <c r="AF608" s="2"/>
    </row>
    <row r="609" spans="2:16" x14ac:dyDescent="0.2">
      <c r="B609" s="114" t="s">
        <v>228</v>
      </c>
      <c r="C609" s="117">
        <v>0.68656716417910446</v>
      </c>
      <c r="D609" s="117">
        <v>0.75</v>
      </c>
      <c r="E609" s="117">
        <v>0.620253164556962</v>
      </c>
      <c r="F609" s="117">
        <v>0.6992481203007519</v>
      </c>
      <c r="G609" s="117">
        <v>0.65555555555555556</v>
      </c>
      <c r="H609" s="117">
        <v>0.7142857142857143</v>
      </c>
      <c r="I609" s="116">
        <v>184</v>
      </c>
      <c r="J609" s="116">
        <v>268</v>
      </c>
      <c r="K609" s="116">
        <v>66</v>
      </c>
      <c r="L609" s="116">
        <v>88</v>
      </c>
      <c r="M609" s="116">
        <v>49</v>
      </c>
      <c r="N609" s="116">
        <v>79</v>
      </c>
      <c r="O609" s="116">
        <v>93</v>
      </c>
      <c r="P609" s="116">
        <v>133</v>
      </c>
    </row>
    <row r="610" spans="2:16" x14ac:dyDescent="0.2">
      <c r="B610" s="114" t="s">
        <v>229</v>
      </c>
      <c r="C610" s="117">
        <v>0.42918454935622319</v>
      </c>
      <c r="D610" s="117">
        <v>0.41666666666666669</v>
      </c>
      <c r="E610" s="117">
        <v>0</v>
      </c>
      <c r="F610" s="117">
        <v>0.44859813084112149</v>
      </c>
      <c r="G610" s="117">
        <v>0.44554455445544555</v>
      </c>
      <c r="H610" s="117">
        <v>0.43859649122807015</v>
      </c>
      <c r="I610" s="116">
        <v>100</v>
      </c>
      <c r="J610" s="116">
        <v>233</v>
      </c>
      <c r="K610" s="116">
        <v>55</v>
      </c>
      <c r="L610" s="116">
        <v>132</v>
      </c>
      <c r="M610" s="116">
        <v>0</v>
      </c>
      <c r="N610" s="116">
        <v>5</v>
      </c>
      <c r="O610" s="116">
        <v>48</v>
      </c>
      <c r="P610" s="116">
        <v>107</v>
      </c>
    </row>
    <row r="611" spans="2:16" x14ac:dyDescent="0.2">
      <c r="B611" s="114" t="s">
        <v>230</v>
      </c>
      <c r="C611" s="117">
        <v>0.60946745562130178</v>
      </c>
      <c r="D611" s="117">
        <v>0.63529411764705879</v>
      </c>
      <c r="E611" s="117">
        <v>0.57894736842105265</v>
      </c>
      <c r="F611" s="117">
        <v>0.63095238095238093</v>
      </c>
      <c r="G611" s="117">
        <v>0.58333333333333337</v>
      </c>
      <c r="H611" s="117">
        <v>0.61333333333333329</v>
      </c>
      <c r="I611" s="116">
        <v>103</v>
      </c>
      <c r="J611" s="116">
        <v>169</v>
      </c>
      <c r="K611" s="116">
        <v>54</v>
      </c>
      <c r="L611" s="116">
        <v>85</v>
      </c>
      <c r="M611" s="116">
        <v>11</v>
      </c>
      <c r="N611" s="116">
        <v>19</v>
      </c>
      <c r="O611" s="116">
        <v>53</v>
      </c>
      <c r="P611" s="116">
        <v>84</v>
      </c>
    </row>
    <row r="612" spans="2:16" x14ac:dyDescent="0.2">
      <c r="B612" s="114" t="s">
        <v>16</v>
      </c>
      <c r="C612" s="117">
        <v>0.5220125786163522</v>
      </c>
      <c r="D612" s="117">
        <v>0.56756756756756754</v>
      </c>
      <c r="E612" s="117">
        <v>0.45454545454545453</v>
      </c>
      <c r="F612" s="117">
        <v>0.53846153846153844</v>
      </c>
      <c r="G612" s="117">
        <v>0.50819672131147542</v>
      </c>
      <c r="H612" s="117">
        <v>0.52702702702702697</v>
      </c>
      <c r="I612" s="116">
        <v>83</v>
      </c>
      <c r="J612" s="116">
        <v>159</v>
      </c>
      <c r="K612" s="116">
        <v>21</v>
      </c>
      <c r="L612" s="116">
        <v>37</v>
      </c>
      <c r="M612" s="116">
        <v>5</v>
      </c>
      <c r="N612" s="116">
        <v>11</v>
      </c>
      <c r="O612" s="116">
        <v>21</v>
      </c>
      <c r="P612" s="116">
        <v>39</v>
      </c>
    </row>
  </sheetData>
  <conditionalFormatting sqref="C109:H129">
    <cfRule type="expression" dxfId="138" priority="194">
      <formula>ISERROR(C109)</formula>
    </cfRule>
  </conditionalFormatting>
  <conditionalFormatting sqref="C465:F483">
    <cfRule type="expression" dxfId="137" priority="192">
      <formula>ISERROR(C465)</formula>
    </cfRule>
  </conditionalFormatting>
  <conditionalFormatting sqref="C308:H327 C307:F307">
    <cfRule type="expression" dxfId="136" priority="183">
      <formula>ISERROR(C307)</formula>
    </cfRule>
  </conditionalFormatting>
  <conditionalFormatting sqref="C130:H130">
    <cfRule type="expression" dxfId="135" priority="180">
      <formula>ISERROR(C130)</formula>
    </cfRule>
  </conditionalFormatting>
  <conditionalFormatting sqref="C340:H358 C339:F339">
    <cfRule type="expression" dxfId="134" priority="175">
      <formula>ISERROR(C339)</formula>
    </cfRule>
  </conditionalFormatting>
  <conditionalFormatting sqref="C370:H389">
    <cfRule type="expression" dxfId="133" priority="174">
      <formula>ISERROR(C370)</formula>
    </cfRule>
  </conditionalFormatting>
  <conditionalFormatting sqref="C433:H451 C432:F432">
    <cfRule type="expression" dxfId="132" priority="172">
      <formula>ISERROR(C432)</formula>
    </cfRule>
  </conditionalFormatting>
  <conditionalFormatting sqref="C401:F420">
    <cfRule type="expression" dxfId="131" priority="173">
      <formula>ISERROR(C401)</formula>
    </cfRule>
  </conditionalFormatting>
  <conditionalFormatting sqref="C11:H31">
    <cfRule type="expression" dxfId="130" priority="167">
      <formula>ISERROR(C11)</formula>
    </cfRule>
  </conditionalFormatting>
  <conditionalFormatting sqref="C44:F64">
    <cfRule type="expression" dxfId="129" priority="150">
      <formula>ISERROR(C44)</formula>
    </cfRule>
  </conditionalFormatting>
  <conditionalFormatting sqref="C10:H10">
    <cfRule type="expression" dxfId="128" priority="152">
      <formula>ISERROR(C10)</formula>
    </cfRule>
  </conditionalFormatting>
  <conditionalFormatting sqref="C32:H32">
    <cfRule type="expression" dxfId="127" priority="151">
      <formula>ISERROR(C32)</formula>
    </cfRule>
  </conditionalFormatting>
  <conditionalFormatting sqref="C77:F97">
    <cfRule type="expression" dxfId="126" priority="147">
      <formula>ISERROR(C77)</formula>
    </cfRule>
  </conditionalFormatting>
  <conditionalFormatting sqref="C43:F43">
    <cfRule type="expression" dxfId="125" priority="149">
      <formula>ISERROR(C43)</formula>
    </cfRule>
  </conditionalFormatting>
  <conditionalFormatting sqref="C65:F65">
    <cfRule type="expression" dxfId="124" priority="148">
      <formula>ISERROR(C65)</formula>
    </cfRule>
  </conditionalFormatting>
  <conditionalFormatting sqref="C76:F76">
    <cfRule type="expression" dxfId="123" priority="146">
      <formula>ISERROR(C76)</formula>
    </cfRule>
  </conditionalFormatting>
  <conditionalFormatting sqref="C98:F98">
    <cfRule type="expression" dxfId="122" priority="145">
      <formula>ISERROR(C98)</formula>
    </cfRule>
  </conditionalFormatting>
  <conditionalFormatting sqref="C176:F196">
    <cfRule type="expression" dxfId="121" priority="144">
      <formula>ISERROR(C176)</formula>
    </cfRule>
  </conditionalFormatting>
  <conditionalFormatting sqref="C175:F175">
    <cfRule type="expression" dxfId="120" priority="143">
      <formula>ISERROR(C175)</formula>
    </cfRule>
  </conditionalFormatting>
  <conditionalFormatting sqref="C197:F197">
    <cfRule type="expression" dxfId="119" priority="142">
      <formula>ISERROR(C197)</formula>
    </cfRule>
  </conditionalFormatting>
  <conditionalFormatting sqref="C209:F229">
    <cfRule type="expression" dxfId="118" priority="141">
      <formula>ISERROR(C209)</formula>
    </cfRule>
  </conditionalFormatting>
  <conditionalFormatting sqref="C208:F208">
    <cfRule type="expression" dxfId="117" priority="140">
      <formula>ISERROR(C208)</formula>
    </cfRule>
  </conditionalFormatting>
  <conditionalFormatting sqref="C230:F230">
    <cfRule type="expression" dxfId="116" priority="139">
      <formula>ISERROR(C230)</formula>
    </cfRule>
  </conditionalFormatting>
  <conditionalFormatting sqref="C242:F262">
    <cfRule type="expression" dxfId="115" priority="138">
      <formula>ISERROR(C242)</formula>
    </cfRule>
  </conditionalFormatting>
  <conditionalFormatting sqref="C241:F241">
    <cfRule type="expression" dxfId="114" priority="137">
      <formula>ISERROR(C241)</formula>
    </cfRule>
  </conditionalFormatting>
  <conditionalFormatting sqref="C263:F263">
    <cfRule type="expression" dxfId="113" priority="136">
      <formula>ISERROR(C263)</formula>
    </cfRule>
  </conditionalFormatting>
  <conditionalFormatting sqref="C275:F295">
    <cfRule type="expression" dxfId="112" priority="135">
      <formula>ISERROR(C275)</formula>
    </cfRule>
  </conditionalFormatting>
  <conditionalFormatting sqref="C274:F274">
    <cfRule type="expression" dxfId="111" priority="134">
      <formula>ISERROR(C274)</formula>
    </cfRule>
  </conditionalFormatting>
  <conditionalFormatting sqref="C296:F296">
    <cfRule type="expression" dxfId="110" priority="133">
      <formula>ISERROR(C296)</formula>
    </cfRule>
  </conditionalFormatting>
  <conditionalFormatting sqref="C142:F162">
    <cfRule type="expression" dxfId="109" priority="132">
      <formula>ISERROR(C142)</formula>
    </cfRule>
  </conditionalFormatting>
  <conditionalFormatting sqref="C163:F163">
    <cfRule type="expression" dxfId="108" priority="131">
      <formula>ISERROR(C163)</formula>
    </cfRule>
  </conditionalFormatting>
  <conditionalFormatting sqref="G44:G64">
    <cfRule type="expression" dxfId="107" priority="130">
      <formula>ISERROR(G44)</formula>
    </cfRule>
  </conditionalFormatting>
  <conditionalFormatting sqref="G43">
    <cfRule type="expression" dxfId="106" priority="129">
      <formula>ISERROR(G43)</formula>
    </cfRule>
  </conditionalFormatting>
  <conditionalFormatting sqref="G65">
    <cfRule type="expression" dxfId="105" priority="128">
      <formula>ISERROR(G65)</formula>
    </cfRule>
  </conditionalFormatting>
  <conditionalFormatting sqref="G77:G97">
    <cfRule type="expression" dxfId="104" priority="127">
      <formula>ISERROR(G77)</formula>
    </cfRule>
  </conditionalFormatting>
  <conditionalFormatting sqref="G76">
    <cfRule type="expression" dxfId="103" priority="126">
      <formula>ISERROR(G76)</formula>
    </cfRule>
  </conditionalFormatting>
  <conditionalFormatting sqref="G98">
    <cfRule type="expression" dxfId="102" priority="125">
      <formula>ISERROR(G98)</formula>
    </cfRule>
  </conditionalFormatting>
  <conditionalFormatting sqref="G142:G162">
    <cfRule type="expression" dxfId="101" priority="124">
      <formula>ISERROR(G142)</formula>
    </cfRule>
  </conditionalFormatting>
  <conditionalFormatting sqref="G163">
    <cfRule type="expression" dxfId="100" priority="123">
      <formula>ISERROR(G163)</formula>
    </cfRule>
  </conditionalFormatting>
  <conditionalFormatting sqref="G176:G196">
    <cfRule type="expression" dxfId="99" priority="122">
      <formula>ISERROR(G176)</formula>
    </cfRule>
  </conditionalFormatting>
  <conditionalFormatting sqref="G175">
    <cfRule type="expression" dxfId="98" priority="121">
      <formula>ISERROR(G175)</formula>
    </cfRule>
  </conditionalFormatting>
  <conditionalFormatting sqref="G197">
    <cfRule type="expression" dxfId="97" priority="120">
      <formula>ISERROR(G197)</formula>
    </cfRule>
  </conditionalFormatting>
  <conditionalFormatting sqref="G209:G229">
    <cfRule type="expression" dxfId="96" priority="119">
      <formula>ISERROR(G209)</formula>
    </cfRule>
  </conditionalFormatting>
  <conditionalFormatting sqref="G208">
    <cfRule type="expression" dxfId="95" priority="118">
      <formula>ISERROR(G208)</formula>
    </cfRule>
  </conditionalFormatting>
  <conditionalFormatting sqref="G230">
    <cfRule type="expression" dxfId="94" priority="117">
      <formula>ISERROR(G230)</formula>
    </cfRule>
  </conditionalFormatting>
  <conditionalFormatting sqref="G242:G262">
    <cfRule type="expression" dxfId="93" priority="116">
      <formula>ISERROR(G242)</formula>
    </cfRule>
  </conditionalFormatting>
  <conditionalFormatting sqref="G241">
    <cfRule type="expression" dxfId="92" priority="115">
      <formula>ISERROR(G241)</formula>
    </cfRule>
  </conditionalFormatting>
  <conditionalFormatting sqref="G263">
    <cfRule type="expression" dxfId="91" priority="114">
      <formula>ISERROR(G263)</formula>
    </cfRule>
  </conditionalFormatting>
  <conditionalFormatting sqref="G275:G295">
    <cfRule type="expression" dxfId="90" priority="113">
      <formula>ISERROR(G275)</formula>
    </cfRule>
  </conditionalFormatting>
  <conditionalFormatting sqref="G274">
    <cfRule type="expression" dxfId="89" priority="112">
      <formula>ISERROR(G274)</formula>
    </cfRule>
  </conditionalFormatting>
  <conditionalFormatting sqref="G296">
    <cfRule type="expression" dxfId="88" priority="111">
      <formula>ISERROR(G296)</formula>
    </cfRule>
  </conditionalFormatting>
  <conditionalFormatting sqref="G307:H307">
    <cfRule type="expression" dxfId="87" priority="110">
      <formula>ISERROR(G307)</formula>
    </cfRule>
  </conditionalFormatting>
  <conditionalFormatting sqref="G339:H339">
    <cfRule type="expression" dxfId="86" priority="109">
      <formula>ISERROR(G339)</formula>
    </cfRule>
  </conditionalFormatting>
  <conditionalFormatting sqref="G401:G420">
    <cfRule type="expression" dxfId="85" priority="108">
      <formula>ISERROR(G401)</formula>
    </cfRule>
  </conditionalFormatting>
  <conditionalFormatting sqref="G432:H432">
    <cfRule type="expression" dxfId="84" priority="107">
      <formula>ISERROR(G432)</formula>
    </cfRule>
  </conditionalFormatting>
  <conditionalFormatting sqref="G465:H483">
    <cfRule type="expression" dxfId="83" priority="106">
      <formula>ISERROR(G465)</formula>
    </cfRule>
  </conditionalFormatting>
  <conditionalFormatting sqref="C464:G464">
    <cfRule type="expression" dxfId="82" priority="92">
      <formula>ISERROR(C464)</formula>
    </cfRule>
  </conditionalFormatting>
  <conditionalFormatting sqref="C527:F545">
    <cfRule type="expression" dxfId="81" priority="88">
      <formula>ISERROR(C527)</formula>
    </cfRule>
  </conditionalFormatting>
  <conditionalFormatting sqref="G527:G545">
    <cfRule type="expression" dxfId="80" priority="87">
      <formula>ISERROR(G527)</formula>
    </cfRule>
  </conditionalFormatting>
  <conditionalFormatting sqref="C526:G526">
    <cfRule type="expression" dxfId="79" priority="86">
      <formula>ISERROR(C526)</formula>
    </cfRule>
  </conditionalFormatting>
  <conditionalFormatting sqref="C558:F576">
    <cfRule type="expression" dxfId="78" priority="85">
      <formula>ISERROR(C558)</formula>
    </cfRule>
  </conditionalFormatting>
  <conditionalFormatting sqref="G558:G576">
    <cfRule type="expression" dxfId="77" priority="84">
      <formula>ISERROR(G558)</formula>
    </cfRule>
  </conditionalFormatting>
  <conditionalFormatting sqref="C557:G557">
    <cfRule type="expression" dxfId="76" priority="83">
      <formula>ISERROR(C557)</formula>
    </cfRule>
  </conditionalFormatting>
  <conditionalFormatting sqref="C589:F607">
    <cfRule type="expression" dxfId="75" priority="82">
      <formula>ISERROR(C589)</formula>
    </cfRule>
  </conditionalFormatting>
  <conditionalFormatting sqref="G589:G607">
    <cfRule type="expression" dxfId="74" priority="81">
      <formula>ISERROR(G589)</formula>
    </cfRule>
  </conditionalFormatting>
  <conditionalFormatting sqref="C588:G588">
    <cfRule type="expression" dxfId="73" priority="80">
      <formula>ISERROR(C588)</formula>
    </cfRule>
  </conditionalFormatting>
  <conditionalFormatting sqref="H44:H64">
    <cfRule type="expression" dxfId="72" priority="79">
      <formula>ISERROR(H44)</formula>
    </cfRule>
  </conditionalFormatting>
  <conditionalFormatting sqref="H43">
    <cfRule type="expression" dxfId="71" priority="78">
      <formula>ISERROR(H43)</formula>
    </cfRule>
  </conditionalFormatting>
  <conditionalFormatting sqref="H65">
    <cfRule type="expression" dxfId="70" priority="77">
      <formula>ISERROR(H65)</formula>
    </cfRule>
  </conditionalFormatting>
  <conditionalFormatting sqref="H77:H97">
    <cfRule type="expression" dxfId="69" priority="76">
      <formula>ISERROR(H77)</formula>
    </cfRule>
  </conditionalFormatting>
  <conditionalFormatting sqref="H76">
    <cfRule type="expression" dxfId="68" priority="75">
      <formula>ISERROR(H76)</formula>
    </cfRule>
  </conditionalFormatting>
  <conditionalFormatting sqref="H98">
    <cfRule type="expression" dxfId="67" priority="74">
      <formula>ISERROR(H98)</formula>
    </cfRule>
  </conditionalFormatting>
  <conditionalFormatting sqref="H142:H162">
    <cfRule type="expression" dxfId="66" priority="73">
      <formula>ISERROR(H142)</formula>
    </cfRule>
  </conditionalFormatting>
  <conditionalFormatting sqref="H163">
    <cfRule type="expression" dxfId="65" priority="72">
      <formula>ISERROR(H163)</formula>
    </cfRule>
  </conditionalFormatting>
  <conditionalFormatting sqref="H176:H196">
    <cfRule type="expression" dxfId="64" priority="71">
      <formula>ISERROR(H176)</formula>
    </cfRule>
  </conditionalFormatting>
  <conditionalFormatting sqref="H175">
    <cfRule type="expression" dxfId="63" priority="70">
      <formula>ISERROR(H175)</formula>
    </cfRule>
  </conditionalFormatting>
  <conditionalFormatting sqref="H197">
    <cfRule type="expression" dxfId="62" priority="69">
      <formula>ISERROR(H197)</formula>
    </cfRule>
  </conditionalFormatting>
  <conditionalFormatting sqref="H209:H229">
    <cfRule type="expression" dxfId="61" priority="68">
      <formula>ISERROR(H209)</formula>
    </cfRule>
  </conditionalFormatting>
  <conditionalFormatting sqref="H208">
    <cfRule type="expression" dxfId="60" priority="67">
      <formula>ISERROR(H208)</formula>
    </cfRule>
  </conditionalFormatting>
  <conditionalFormatting sqref="H230">
    <cfRule type="expression" dxfId="59" priority="66">
      <formula>ISERROR(H230)</formula>
    </cfRule>
  </conditionalFormatting>
  <conditionalFormatting sqref="H242:H262">
    <cfRule type="expression" dxfId="58" priority="65">
      <formula>ISERROR(H242)</formula>
    </cfRule>
  </conditionalFormatting>
  <conditionalFormatting sqref="H241">
    <cfRule type="expression" dxfId="57" priority="64">
      <formula>ISERROR(H241)</formula>
    </cfRule>
  </conditionalFormatting>
  <conditionalFormatting sqref="H263">
    <cfRule type="expression" dxfId="56" priority="63">
      <formula>ISERROR(H263)</formula>
    </cfRule>
  </conditionalFormatting>
  <conditionalFormatting sqref="H275:H295">
    <cfRule type="expression" dxfId="55" priority="62">
      <formula>ISERROR(H275)</formula>
    </cfRule>
  </conditionalFormatting>
  <conditionalFormatting sqref="H274">
    <cfRule type="expression" dxfId="54" priority="61">
      <formula>ISERROR(H274)</formula>
    </cfRule>
  </conditionalFormatting>
  <conditionalFormatting sqref="H296">
    <cfRule type="expression" dxfId="53" priority="60">
      <formula>ISERROR(H296)</formula>
    </cfRule>
  </conditionalFormatting>
  <conditionalFormatting sqref="H588">
    <cfRule type="expression" dxfId="52" priority="49">
      <formula>ISERROR(H588)</formula>
    </cfRule>
  </conditionalFormatting>
  <conditionalFormatting sqref="H401:H420">
    <cfRule type="expression" dxfId="51" priority="58">
      <formula>ISERROR(H401)</formula>
    </cfRule>
  </conditionalFormatting>
  <conditionalFormatting sqref="H464">
    <cfRule type="expression" dxfId="50" priority="57">
      <formula>ISERROR(H464)</formula>
    </cfRule>
  </conditionalFormatting>
  <conditionalFormatting sqref="H527:H545">
    <cfRule type="expression" dxfId="49" priority="54">
      <formula>ISERROR(H527)</formula>
    </cfRule>
  </conditionalFormatting>
  <conditionalFormatting sqref="H526">
    <cfRule type="expression" dxfId="48" priority="53">
      <formula>ISERROR(H526)</formula>
    </cfRule>
  </conditionalFormatting>
  <conditionalFormatting sqref="H558:H576">
    <cfRule type="expression" dxfId="47" priority="52">
      <formula>ISERROR(H558)</formula>
    </cfRule>
  </conditionalFormatting>
  <conditionalFormatting sqref="H557">
    <cfRule type="expression" dxfId="46" priority="51">
      <formula>ISERROR(H557)</formula>
    </cfRule>
  </conditionalFormatting>
  <conditionalFormatting sqref="H589:H607">
    <cfRule type="expression" dxfId="45" priority="50">
      <formula>ISERROR(H589)</formula>
    </cfRule>
  </conditionalFormatting>
  <conditionalFormatting sqref="C33:H36">
    <cfRule type="expression" dxfId="44" priority="48">
      <formula>ISERROR(C33)</formula>
    </cfRule>
  </conditionalFormatting>
  <conditionalFormatting sqref="C66:H69">
    <cfRule type="expression" dxfId="43" priority="47">
      <formula>ISERROR(C66)</formula>
    </cfRule>
  </conditionalFormatting>
  <conditionalFormatting sqref="C99:H102">
    <cfRule type="expression" dxfId="42" priority="46">
      <formula>ISERROR(C99)</formula>
    </cfRule>
  </conditionalFormatting>
  <conditionalFormatting sqref="C132:H135">
    <cfRule type="expression" dxfId="41" priority="45">
      <formula>ISERROR(C132)</formula>
    </cfRule>
  </conditionalFormatting>
  <conditionalFormatting sqref="H165:H168">
    <cfRule type="expression" dxfId="40" priority="42">
      <formula>ISERROR(H165)</formula>
    </cfRule>
  </conditionalFormatting>
  <conditionalFormatting sqref="C165:F168">
    <cfRule type="expression" dxfId="39" priority="44">
      <formula>ISERROR(C165)</formula>
    </cfRule>
  </conditionalFormatting>
  <conditionalFormatting sqref="G165:G168">
    <cfRule type="expression" dxfId="38" priority="43">
      <formula>ISERROR(G165)</formula>
    </cfRule>
  </conditionalFormatting>
  <conditionalFormatting sqref="H198:H201">
    <cfRule type="expression" dxfId="37" priority="39">
      <formula>ISERROR(H198)</formula>
    </cfRule>
  </conditionalFormatting>
  <conditionalFormatting sqref="C198:F201">
    <cfRule type="expression" dxfId="36" priority="41">
      <formula>ISERROR(C198)</formula>
    </cfRule>
  </conditionalFormatting>
  <conditionalFormatting sqref="G198:G201">
    <cfRule type="expression" dxfId="35" priority="40">
      <formula>ISERROR(G198)</formula>
    </cfRule>
  </conditionalFormatting>
  <conditionalFormatting sqref="H231:H234">
    <cfRule type="expression" dxfId="34" priority="36">
      <formula>ISERROR(H231)</formula>
    </cfRule>
  </conditionalFormatting>
  <conditionalFormatting sqref="C231:F234">
    <cfRule type="expression" dxfId="33" priority="38">
      <formula>ISERROR(C231)</formula>
    </cfRule>
  </conditionalFormatting>
  <conditionalFormatting sqref="G231:G234">
    <cfRule type="expression" dxfId="32" priority="37">
      <formula>ISERROR(G231)</formula>
    </cfRule>
  </conditionalFormatting>
  <conditionalFormatting sqref="H264:H267">
    <cfRule type="expression" dxfId="31" priority="33">
      <formula>ISERROR(H264)</formula>
    </cfRule>
  </conditionalFormatting>
  <conditionalFormatting sqref="C264:F267">
    <cfRule type="expression" dxfId="30" priority="35">
      <formula>ISERROR(C264)</formula>
    </cfRule>
  </conditionalFormatting>
  <conditionalFormatting sqref="G264:G267">
    <cfRule type="expression" dxfId="29" priority="34">
      <formula>ISERROR(G264)</formula>
    </cfRule>
  </conditionalFormatting>
  <conditionalFormatting sqref="H297:H300">
    <cfRule type="expression" dxfId="28" priority="30">
      <formula>ISERROR(H297)</formula>
    </cfRule>
  </conditionalFormatting>
  <conditionalFormatting sqref="C297:F300">
    <cfRule type="expression" dxfId="27" priority="32">
      <formula>ISERROR(C297)</formula>
    </cfRule>
  </conditionalFormatting>
  <conditionalFormatting sqref="G297:G300">
    <cfRule type="expression" dxfId="26" priority="31">
      <formula>ISERROR(G297)</formula>
    </cfRule>
  </conditionalFormatting>
  <conditionalFormatting sqref="C329:H332">
    <cfRule type="expression" dxfId="25" priority="29">
      <formula>ISERROR(C329)</formula>
    </cfRule>
  </conditionalFormatting>
  <conditionalFormatting sqref="C360:H363">
    <cfRule type="expression" dxfId="24" priority="28">
      <formula>ISERROR(C360)</formula>
    </cfRule>
  </conditionalFormatting>
  <conditionalFormatting sqref="C391:H394">
    <cfRule type="expression" dxfId="23" priority="27">
      <formula>ISERROR(C391)</formula>
    </cfRule>
  </conditionalFormatting>
  <conditionalFormatting sqref="H422:H425">
    <cfRule type="expression" dxfId="22" priority="24">
      <formula>ISERROR(H422)</formula>
    </cfRule>
  </conditionalFormatting>
  <conditionalFormatting sqref="C422:F425">
    <cfRule type="expression" dxfId="21" priority="26">
      <formula>ISERROR(C422)</formula>
    </cfRule>
  </conditionalFormatting>
  <conditionalFormatting sqref="G422:G425">
    <cfRule type="expression" dxfId="20" priority="25">
      <formula>ISERROR(G422)</formula>
    </cfRule>
  </conditionalFormatting>
  <conditionalFormatting sqref="C453:H456">
    <cfRule type="expression" dxfId="19" priority="23">
      <formula>ISERROR(C453)</formula>
    </cfRule>
  </conditionalFormatting>
  <conditionalFormatting sqref="C485:F488">
    <cfRule type="expression" dxfId="18" priority="22">
      <formula>ISERROR(C485)</formula>
    </cfRule>
  </conditionalFormatting>
  <conditionalFormatting sqref="G485:H488">
    <cfRule type="expression" dxfId="17" priority="21">
      <formula>ISERROR(G485)</formula>
    </cfRule>
  </conditionalFormatting>
  <conditionalFormatting sqref="C547:F550">
    <cfRule type="expression" dxfId="16" priority="17">
      <formula>ISERROR(C547)</formula>
    </cfRule>
  </conditionalFormatting>
  <conditionalFormatting sqref="G547:G550">
    <cfRule type="expression" dxfId="15" priority="16">
      <formula>ISERROR(G547)</formula>
    </cfRule>
  </conditionalFormatting>
  <conditionalFormatting sqref="H547:H550">
    <cfRule type="expression" dxfId="14" priority="15">
      <formula>ISERROR(H547)</formula>
    </cfRule>
  </conditionalFormatting>
  <conditionalFormatting sqref="C578:F581">
    <cfRule type="expression" dxfId="13" priority="14">
      <formula>ISERROR(C578)</formula>
    </cfRule>
  </conditionalFormatting>
  <conditionalFormatting sqref="G578:G581">
    <cfRule type="expression" dxfId="12" priority="13">
      <formula>ISERROR(G578)</formula>
    </cfRule>
  </conditionalFormatting>
  <conditionalFormatting sqref="H578:H581">
    <cfRule type="expression" dxfId="11" priority="12">
      <formula>ISERROR(H578)</formula>
    </cfRule>
  </conditionalFormatting>
  <conditionalFormatting sqref="C609:F612">
    <cfRule type="expression" dxfId="10" priority="11">
      <formula>ISERROR(C609)</formula>
    </cfRule>
  </conditionalFormatting>
  <conditionalFormatting sqref="G609:G612">
    <cfRule type="expression" dxfId="9" priority="10">
      <formula>ISERROR(G609)</formula>
    </cfRule>
  </conditionalFormatting>
  <conditionalFormatting sqref="H609:H612">
    <cfRule type="expression" dxfId="8" priority="9">
      <formula>ISERROR(H609)</formula>
    </cfRule>
  </conditionalFormatting>
  <conditionalFormatting sqref="C496:F514">
    <cfRule type="expression" dxfId="7" priority="8">
      <formula>ISERROR(C496)</formula>
    </cfRule>
  </conditionalFormatting>
  <conditionalFormatting sqref="G496:G514">
    <cfRule type="expression" dxfId="6" priority="7">
      <formula>ISERROR(G496)</formula>
    </cfRule>
  </conditionalFormatting>
  <conditionalFormatting sqref="C495:G495">
    <cfRule type="expression" dxfId="5" priority="6">
      <formula>ISERROR(C495)</formula>
    </cfRule>
  </conditionalFormatting>
  <conditionalFormatting sqref="H496:H514">
    <cfRule type="expression" dxfId="4" priority="5">
      <formula>ISERROR(H496)</formula>
    </cfRule>
  </conditionalFormatting>
  <conditionalFormatting sqref="H495">
    <cfRule type="expression" dxfId="3" priority="4">
      <formula>ISERROR(H495)</formula>
    </cfRule>
  </conditionalFormatting>
  <conditionalFormatting sqref="C516:F519">
    <cfRule type="expression" dxfId="2" priority="3">
      <formula>ISERROR(C516)</formula>
    </cfRule>
  </conditionalFormatting>
  <conditionalFormatting sqref="G516:G519">
    <cfRule type="expression" dxfId="1" priority="2">
      <formula>ISERROR(G516)</formula>
    </cfRule>
  </conditionalFormatting>
  <conditionalFormatting sqref="H516:H519">
    <cfRule type="expression" dxfId="0" priority="1">
      <formula>ISERROR(H516)</formula>
    </cfRule>
  </conditionalFormatting>
  <hyperlinks>
    <hyperlink ref="O2" location="Notes!C25:D25" display="Back to Notes"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S170"/>
  <sheetViews>
    <sheetView showGridLines="0" showRowColHeaders="0" zoomScaleNormal="100" workbookViewId="0">
      <pane ySplit="9" topLeftCell="A129" activePane="bottomLeft" state="frozen"/>
      <selection pane="bottomLeft"/>
    </sheetView>
  </sheetViews>
  <sheetFormatPr defaultColWidth="8.85546875" defaultRowHeight="12" x14ac:dyDescent="0.2"/>
  <cols>
    <col min="1" max="1" width="17.28515625" style="1" customWidth="1"/>
    <col min="2" max="19" width="8.85546875" style="1" customWidth="1"/>
    <col min="20" max="16384" width="8.85546875" style="1"/>
  </cols>
  <sheetData>
    <row r="1" spans="1:19" ht="15.75" x14ac:dyDescent="0.25">
      <c r="A1" s="90" t="s">
        <v>89</v>
      </c>
      <c r="B1" s="91"/>
      <c r="C1" s="91"/>
      <c r="D1" s="91"/>
      <c r="E1" s="91"/>
      <c r="F1" s="91"/>
      <c r="G1" s="91"/>
      <c r="H1" s="91"/>
      <c r="I1" s="92" t="s">
        <v>181</v>
      </c>
      <c r="J1" s="91"/>
      <c r="K1" s="91"/>
      <c r="L1" s="91"/>
      <c r="M1" s="91"/>
      <c r="N1" s="91"/>
      <c r="O1" s="91"/>
      <c r="P1" s="91"/>
      <c r="Q1" s="91"/>
      <c r="R1" s="91"/>
      <c r="S1" s="91"/>
    </row>
    <row r="2" spans="1:19" x14ac:dyDescent="0.2">
      <c r="A2" s="91"/>
      <c r="B2" s="91"/>
      <c r="C2" s="91"/>
      <c r="D2" s="91"/>
      <c r="E2" s="91"/>
      <c r="F2" s="91"/>
      <c r="G2" s="91"/>
      <c r="H2" s="91"/>
      <c r="I2" s="91"/>
      <c r="J2" s="91"/>
      <c r="K2" s="91"/>
      <c r="L2" s="91"/>
      <c r="M2" s="91"/>
      <c r="N2" s="91"/>
      <c r="O2" s="91"/>
      <c r="P2" s="91"/>
      <c r="Q2" s="91"/>
      <c r="R2" s="91"/>
      <c r="S2" s="91"/>
    </row>
    <row r="3" spans="1:19" x14ac:dyDescent="0.2">
      <c r="A3" s="91"/>
      <c r="B3" s="91"/>
      <c r="C3" s="91"/>
      <c r="D3" s="91"/>
      <c r="E3" s="91"/>
      <c r="F3" s="91"/>
      <c r="G3" s="91"/>
      <c r="H3" s="91"/>
      <c r="I3" s="91"/>
      <c r="J3" s="91"/>
      <c r="K3" s="91"/>
      <c r="L3" s="91"/>
      <c r="M3" s="91"/>
      <c r="N3" s="91"/>
      <c r="O3" s="91"/>
      <c r="P3" s="91"/>
      <c r="Q3" s="91"/>
      <c r="R3" s="91"/>
      <c r="S3" s="91"/>
    </row>
    <row r="4" spans="1:19" s="62" customFormat="1" x14ac:dyDescent="0.2">
      <c r="A4" s="93"/>
      <c r="B4" s="93" t="s">
        <v>60</v>
      </c>
      <c r="C4" s="93" t="s">
        <v>61</v>
      </c>
      <c r="D4" s="93" t="s">
        <v>62</v>
      </c>
      <c r="E4" s="93" t="s">
        <v>64</v>
      </c>
      <c r="F4" s="93" t="s">
        <v>66</v>
      </c>
      <c r="G4" s="93" t="s">
        <v>68</v>
      </c>
      <c r="H4" s="93" t="s">
        <v>63</v>
      </c>
      <c r="I4" s="93" t="s">
        <v>65</v>
      </c>
      <c r="J4" s="93" t="s">
        <v>67</v>
      </c>
      <c r="K4" s="93" t="s">
        <v>69</v>
      </c>
      <c r="L4" s="93" t="s">
        <v>70</v>
      </c>
      <c r="M4" s="93" t="s">
        <v>72</v>
      </c>
      <c r="N4" s="93" t="s">
        <v>73</v>
      </c>
      <c r="O4" s="93" t="s">
        <v>74</v>
      </c>
      <c r="P4" s="93" t="s">
        <v>71</v>
      </c>
      <c r="Q4" s="93" t="s">
        <v>75</v>
      </c>
      <c r="R4" s="93" t="s">
        <v>76</v>
      </c>
      <c r="S4" s="93" t="s">
        <v>77</v>
      </c>
    </row>
    <row r="5" spans="1:19" s="61" customFormat="1" ht="63" x14ac:dyDescent="0.2">
      <c r="A5" s="94" t="s">
        <v>42</v>
      </c>
      <c r="B5" s="94" t="s">
        <v>80</v>
      </c>
      <c r="C5" s="94" t="s">
        <v>81</v>
      </c>
      <c r="D5" s="94" t="s">
        <v>190</v>
      </c>
      <c r="E5" s="94" t="s">
        <v>82</v>
      </c>
      <c r="F5" s="94" t="s">
        <v>191</v>
      </c>
      <c r="G5" s="94" t="s">
        <v>83</v>
      </c>
      <c r="H5" s="94" t="s">
        <v>84</v>
      </c>
      <c r="I5" s="94" t="s">
        <v>85</v>
      </c>
      <c r="J5" s="94" t="s">
        <v>86</v>
      </c>
      <c r="K5" s="94" t="s">
        <v>87</v>
      </c>
      <c r="L5" s="94" t="s">
        <v>133</v>
      </c>
      <c r="M5" s="95" t="s">
        <v>129</v>
      </c>
      <c r="N5" s="94" t="s">
        <v>128</v>
      </c>
      <c r="O5" s="94" t="s">
        <v>88</v>
      </c>
      <c r="P5" s="94" t="s">
        <v>134</v>
      </c>
      <c r="Q5" s="94" t="s">
        <v>135</v>
      </c>
      <c r="R5" s="94" t="s">
        <v>187</v>
      </c>
      <c r="S5" s="94" t="s">
        <v>189</v>
      </c>
    </row>
    <row r="6" spans="1:19" s="26" customFormat="1" x14ac:dyDescent="0.2">
      <c r="A6" s="96"/>
      <c r="B6" s="96"/>
      <c r="C6" s="96"/>
      <c r="D6" s="96"/>
      <c r="E6" s="96"/>
      <c r="F6" s="96"/>
      <c r="G6" s="96"/>
      <c r="H6" s="96"/>
      <c r="I6" s="96"/>
      <c r="J6" s="96"/>
      <c r="K6" s="96"/>
      <c r="L6" s="96"/>
      <c r="M6" s="97"/>
      <c r="N6" s="96"/>
      <c r="O6" s="96"/>
      <c r="P6" s="96"/>
      <c r="Q6" s="96"/>
      <c r="R6" s="96"/>
      <c r="S6" s="96"/>
    </row>
    <row r="7" spans="1:19" s="27" customFormat="1" x14ac:dyDescent="0.2">
      <c r="A7" s="102" t="s">
        <v>197</v>
      </c>
      <c r="B7" s="103"/>
      <c r="C7" s="103"/>
      <c r="D7" s="103"/>
      <c r="E7" s="103"/>
      <c r="F7" s="103"/>
      <c r="G7" s="103"/>
      <c r="H7" s="103"/>
      <c r="I7" s="103"/>
      <c r="J7" s="103"/>
      <c r="K7" s="103"/>
      <c r="L7" s="103"/>
      <c r="M7" s="104"/>
      <c r="N7" s="103"/>
      <c r="O7" s="103"/>
      <c r="P7" s="103"/>
      <c r="Q7" s="103"/>
      <c r="R7" s="103"/>
      <c r="S7" s="103"/>
    </row>
    <row r="8" spans="1:19" x14ac:dyDescent="0.2">
      <c r="A8" s="99" t="s">
        <v>197</v>
      </c>
      <c r="B8" s="84">
        <v>0.95</v>
      </c>
      <c r="C8" s="84">
        <v>0.9</v>
      </c>
      <c r="D8" s="84">
        <v>0.9</v>
      </c>
      <c r="E8" s="84">
        <v>0.85</v>
      </c>
      <c r="F8" s="84">
        <v>0.75</v>
      </c>
      <c r="G8" s="84">
        <v>0.7</v>
      </c>
      <c r="H8" s="84">
        <v>0.9</v>
      </c>
      <c r="I8" s="84">
        <v>0.9</v>
      </c>
      <c r="J8" s="84">
        <v>0.9</v>
      </c>
      <c r="K8" s="84">
        <v>0.9</v>
      </c>
      <c r="L8" s="84">
        <v>0.95</v>
      </c>
      <c r="M8" s="85">
        <v>4</v>
      </c>
      <c r="N8" s="84">
        <v>0.95</v>
      </c>
      <c r="O8" s="84">
        <v>0.95</v>
      </c>
      <c r="P8" s="84">
        <v>0.75</v>
      </c>
      <c r="Q8" s="84">
        <v>0.95</v>
      </c>
      <c r="R8" s="84" t="s">
        <v>198</v>
      </c>
      <c r="S8" s="84" t="s">
        <v>198</v>
      </c>
    </row>
    <row r="9" spans="1:19" s="26" customFormat="1" x14ac:dyDescent="0.2">
      <c r="A9" s="96"/>
      <c r="B9" s="96"/>
      <c r="C9" s="96"/>
      <c r="D9" s="96"/>
      <c r="E9" s="96"/>
      <c r="F9" s="96"/>
      <c r="G9" s="96"/>
      <c r="H9" s="96"/>
      <c r="I9" s="96"/>
      <c r="J9" s="96"/>
      <c r="K9" s="96"/>
      <c r="L9" s="96"/>
      <c r="M9" s="97"/>
      <c r="N9" s="96"/>
      <c r="O9" s="96"/>
      <c r="P9" s="96"/>
      <c r="Q9" s="96"/>
      <c r="R9" s="96"/>
      <c r="S9" s="96"/>
    </row>
    <row r="10" spans="1:19" s="27" customFormat="1" x14ac:dyDescent="0.2">
      <c r="A10" s="98" t="s">
        <v>199</v>
      </c>
      <c r="B10" s="88"/>
      <c r="C10" s="88"/>
      <c r="D10" s="88"/>
      <c r="E10" s="88"/>
      <c r="F10" s="88"/>
      <c r="G10" s="88"/>
      <c r="H10" s="88"/>
      <c r="I10" s="88"/>
      <c r="J10" s="88"/>
      <c r="K10" s="88"/>
      <c r="L10" s="88"/>
      <c r="M10" s="89"/>
      <c r="N10" s="88"/>
      <c r="O10" s="88"/>
      <c r="P10" s="88"/>
      <c r="Q10" s="88"/>
      <c r="R10" s="88"/>
      <c r="S10" s="88"/>
    </row>
    <row r="11" spans="1:19" x14ac:dyDescent="0.2">
      <c r="A11" s="99" t="s">
        <v>4</v>
      </c>
      <c r="B11" s="84">
        <v>0.78659370725034194</v>
      </c>
      <c r="C11" s="84">
        <v>0.91508538899430736</v>
      </c>
      <c r="D11" s="84">
        <v>0.74524221453287198</v>
      </c>
      <c r="E11" s="84">
        <v>0.79715302491103202</v>
      </c>
      <c r="F11" s="84">
        <v>0.7773478719662329</v>
      </c>
      <c r="G11" s="84">
        <v>0.60188760188760193</v>
      </c>
      <c r="H11" s="84">
        <v>0.82542991141219391</v>
      </c>
      <c r="I11" s="84">
        <v>0.4674990818949688</v>
      </c>
      <c r="J11" s="84">
        <v>0.97614107883817425</v>
      </c>
      <c r="K11" s="84">
        <v>0.57169693174702563</v>
      </c>
      <c r="L11" s="84">
        <v>0.75192111526691596</v>
      </c>
      <c r="M11" s="85">
        <v>4.2474226804123711</v>
      </c>
      <c r="N11" s="84">
        <v>0.81156827668455578</v>
      </c>
      <c r="O11" s="84">
        <v>0.77118644067796616</v>
      </c>
      <c r="P11" s="84">
        <v>0.76188798872842545</v>
      </c>
      <c r="Q11" s="84">
        <v>0.14754098360655737</v>
      </c>
      <c r="R11" s="84">
        <v>0.98036415565869328</v>
      </c>
      <c r="S11" s="84">
        <v>0.4</v>
      </c>
    </row>
    <row r="12" spans="1:19" x14ac:dyDescent="0.2">
      <c r="A12" s="105" t="s">
        <v>5</v>
      </c>
      <c r="B12" s="106">
        <v>0.73469387755102045</v>
      </c>
      <c r="C12" s="106">
        <v>0.91523972602739723</v>
      </c>
      <c r="D12" s="106">
        <v>0.72512234910277329</v>
      </c>
      <c r="E12" s="106">
        <v>0.78887993553585822</v>
      </c>
      <c r="F12" s="106">
        <v>0.74745098039215685</v>
      </c>
      <c r="G12" s="106">
        <v>0.5935828877005348</v>
      </c>
      <c r="H12" s="106">
        <v>0.7458455522971652</v>
      </c>
      <c r="I12" s="106">
        <v>0.48431105047748979</v>
      </c>
      <c r="J12" s="106">
        <v>0.9754020813623463</v>
      </c>
      <c r="K12" s="106">
        <v>0.59362549800796816</v>
      </c>
      <c r="L12" s="106">
        <v>0.83572395128552102</v>
      </c>
      <c r="M12" s="107">
        <v>4.7359068627450984</v>
      </c>
      <c r="N12" s="106">
        <v>0.76976744186046508</v>
      </c>
      <c r="O12" s="106">
        <v>0.90553505535055345</v>
      </c>
      <c r="P12" s="106">
        <v>0.77461538461538459</v>
      </c>
      <c r="Q12" s="106">
        <v>5.8823529411764705E-2</v>
      </c>
      <c r="R12" s="106">
        <v>0.95436968290796598</v>
      </c>
      <c r="S12" s="106">
        <v>0.45454545454545453</v>
      </c>
    </row>
    <row r="13" spans="1:19" x14ac:dyDescent="0.2">
      <c r="A13" s="99" t="s">
        <v>6</v>
      </c>
      <c r="B13" s="84">
        <v>0.83883928571428568</v>
      </c>
      <c r="C13" s="84">
        <v>0.92719780219780223</v>
      </c>
      <c r="D13" s="84">
        <v>0.74184566428003185</v>
      </c>
      <c r="E13" s="84">
        <v>0.75875625446747674</v>
      </c>
      <c r="F13" s="84">
        <v>0.70013614703880189</v>
      </c>
      <c r="G13" s="84">
        <v>0.57060407849172756</v>
      </c>
      <c r="H13" s="84">
        <v>0.79411764705882348</v>
      </c>
      <c r="I13" s="84">
        <v>0.54153522607781279</v>
      </c>
      <c r="J13" s="84">
        <v>0.97529644268774707</v>
      </c>
      <c r="K13" s="84">
        <v>0.76277850589777196</v>
      </c>
      <c r="L13" s="84">
        <v>0.71380739795918369</v>
      </c>
      <c r="M13" s="85">
        <v>4.3970651704790678</v>
      </c>
      <c r="N13" s="84">
        <v>0.863169897377423</v>
      </c>
      <c r="O13" s="84">
        <v>0.96082949308755761</v>
      </c>
      <c r="P13" s="84">
        <v>0.75958806818181823</v>
      </c>
      <c r="Q13" s="84">
        <v>0.3771186440677966</v>
      </c>
      <c r="R13" s="84">
        <v>0.96516893068617204</v>
      </c>
      <c r="S13" s="84">
        <v>0.6901408450704225</v>
      </c>
    </row>
    <row r="14" spans="1:19" x14ac:dyDescent="0.2">
      <c r="A14" s="105" t="s">
        <v>7</v>
      </c>
      <c r="B14" s="106">
        <v>0.64787644787644783</v>
      </c>
      <c r="C14" s="106">
        <v>0.88773885350318471</v>
      </c>
      <c r="D14" s="106">
        <v>0.7841379310344827</v>
      </c>
      <c r="E14" s="106">
        <v>0.7997329773030708</v>
      </c>
      <c r="F14" s="106">
        <v>0.74551971326164879</v>
      </c>
      <c r="G14" s="106">
        <v>0.61354581673306774</v>
      </c>
      <c r="H14" s="106">
        <v>0.8729064039408867</v>
      </c>
      <c r="I14" s="106">
        <v>0.33236826867400115</v>
      </c>
      <c r="J14" s="106">
        <v>0.98451730418943528</v>
      </c>
      <c r="K14" s="106">
        <v>0.71806674338319909</v>
      </c>
      <c r="L14" s="106">
        <v>0.42616726526423809</v>
      </c>
      <c r="M14" s="107">
        <v>3.9735772357723578</v>
      </c>
      <c r="N14" s="106">
        <v>0.88398357289527718</v>
      </c>
      <c r="O14" s="106">
        <v>0.81862745098039214</v>
      </c>
      <c r="P14" s="106">
        <v>0.79374201787994891</v>
      </c>
      <c r="Q14" s="106">
        <v>0.15573770491803279</v>
      </c>
      <c r="R14" s="106">
        <v>0.97579617834394905</v>
      </c>
      <c r="S14" s="106">
        <v>0.22580645161290322</v>
      </c>
    </row>
    <row r="15" spans="1:19" x14ac:dyDescent="0.2">
      <c r="A15" s="99" t="s">
        <v>8</v>
      </c>
      <c r="B15" s="84">
        <v>0.77820099619103433</v>
      </c>
      <c r="C15" s="84">
        <v>0.91031671370335532</v>
      </c>
      <c r="D15" s="84">
        <v>0.66116207951070338</v>
      </c>
      <c r="E15" s="84">
        <v>0.72482853223593968</v>
      </c>
      <c r="F15" s="84">
        <v>0.70600974553329721</v>
      </c>
      <c r="G15" s="84">
        <v>0.47938718662952645</v>
      </c>
      <c r="H15" s="84">
        <v>0.69428076256499138</v>
      </c>
      <c r="I15" s="84">
        <v>0.40340488527017027</v>
      </c>
      <c r="J15" s="84">
        <v>0.97344827586206895</v>
      </c>
      <c r="K15" s="84">
        <v>0.59799498746867163</v>
      </c>
      <c r="L15" s="84">
        <v>0.75640964430651703</v>
      </c>
      <c r="M15" s="85">
        <v>4.557107386716325</v>
      </c>
      <c r="N15" s="84">
        <v>0.72783964365256126</v>
      </c>
      <c r="O15" s="84">
        <v>0.90210474791972595</v>
      </c>
      <c r="P15" s="84">
        <v>0.70478325859491775</v>
      </c>
      <c r="Q15" s="84">
        <v>0.27950310559006208</v>
      </c>
      <c r="R15" s="84">
        <v>0.96382556987115953</v>
      </c>
      <c r="S15" s="84">
        <v>0.74747474747474751</v>
      </c>
    </row>
    <row r="16" spans="1:19" x14ac:dyDescent="0.2">
      <c r="A16" s="105" t="s">
        <v>9</v>
      </c>
      <c r="B16" s="106">
        <v>0.76689976689976691</v>
      </c>
      <c r="C16" s="106">
        <v>0.90071770334928225</v>
      </c>
      <c r="D16" s="106">
        <v>0.76979936642027458</v>
      </c>
      <c r="E16" s="106">
        <v>0.77852348993288589</v>
      </c>
      <c r="F16" s="106">
        <v>0.69052631578947365</v>
      </c>
      <c r="G16" s="106">
        <v>0.51657754010695189</v>
      </c>
      <c r="H16" s="106">
        <v>0.68776371308016881</v>
      </c>
      <c r="I16" s="106">
        <v>0.68128161888701522</v>
      </c>
      <c r="J16" s="106">
        <v>0.99197860962566842</v>
      </c>
      <c r="K16" s="106">
        <v>0.64466019417475728</v>
      </c>
      <c r="L16" s="106">
        <v>0.70355902777777779</v>
      </c>
      <c r="M16" s="107">
        <v>4.5676532769556024</v>
      </c>
      <c r="N16" s="106">
        <v>0.90544871794871795</v>
      </c>
      <c r="O16" s="106">
        <v>0.92225201072386054</v>
      </c>
      <c r="P16" s="106">
        <v>0.77401646843549865</v>
      </c>
      <c r="Q16" s="106">
        <v>0.25</v>
      </c>
      <c r="R16" s="106">
        <v>0.94550408719346046</v>
      </c>
      <c r="S16" s="106">
        <v>0.70909090909090911</v>
      </c>
    </row>
    <row r="17" spans="1:19" x14ac:dyDescent="0.2">
      <c r="A17" s="99" t="s">
        <v>10</v>
      </c>
      <c r="B17" s="84">
        <v>0.71753681392235613</v>
      </c>
      <c r="C17" s="84">
        <v>0.89136490250696376</v>
      </c>
      <c r="D17" s="84">
        <v>0.7617924528301887</v>
      </c>
      <c r="E17" s="84">
        <v>0.74424552429667523</v>
      </c>
      <c r="F17" s="84">
        <v>0.67935409457900808</v>
      </c>
      <c r="G17" s="84">
        <v>0.52088167053364265</v>
      </c>
      <c r="H17" s="84">
        <v>0.76744186046511631</v>
      </c>
      <c r="I17" s="84">
        <v>0.52277432712215322</v>
      </c>
      <c r="J17" s="84">
        <v>0.99528301886792447</v>
      </c>
      <c r="K17" s="84">
        <v>0.72246696035242286</v>
      </c>
      <c r="L17" s="84">
        <v>0.46918767507002801</v>
      </c>
      <c r="M17" s="85">
        <v>4.1648177496038032</v>
      </c>
      <c r="N17" s="84">
        <v>0.8871252204585538</v>
      </c>
      <c r="O17" s="84">
        <v>0.87826961770623746</v>
      </c>
      <c r="P17" s="84">
        <v>0.74404145077720207</v>
      </c>
      <c r="Q17" s="84">
        <v>0.19767441860465115</v>
      </c>
      <c r="R17" s="84">
        <v>0.98020833333333335</v>
      </c>
      <c r="S17" s="84">
        <v>0.4</v>
      </c>
    </row>
    <row r="18" spans="1:19" x14ac:dyDescent="0.2">
      <c r="A18" s="105" t="s">
        <v>11</v>
      </c>
      <c r="B18" s="106">
        <v>0.84033613445378152</v>
      </c>
      <c r="C18" s="106">
        <v>0.89428076256499134</v>
      </c>
      <c r="D18" s="106">
        <v>0.77221324717285944</v>
      </c>
      <c r="E18" s="106">
        <v>0.80769230769230771</v>
      </c>
      <c r="F18" s="106">
        <v>0.73750000000000004</v>
      </c>
      <c r="G18" s="106">
        <v>0.53201970443349755</v>
      </c>
      <c r="H18" s="106">
        <v>0.64192139737991272</v>
      </c>
      <c r="I18" s="106">
        <v>0.39699863574351979</v>
      </c>
      <c r="J18" s="106">
        <v>0.99009900990099009</v>
      </c>
      <c r="K18" s="106">
        <v>0.85015290519877673</v>
      </c>
      <c r="L18" s="106">
        <v>0.57385204081632657</v>
      </c>
      <c r="M18" s="107">
        <v>4.5304212168486737</v>
      </c>
      <c r="N18" s="106">
        <v>0.67713004484304928</v>
      </c>
      <c r="O18" s="106">
        <v>0.80661577608142498</v>
      </c>
      <c r="P18" s="106">
        <v>0.71788079470198674</v>
      </c>
      <c r="Q18" s="106">
        <v>0.1</v>
      </c>
      <c r="R18" s="106">
        <v>0.94682230869001294</v>
      </c>
      <c r="S18" s="106">
        <v>0.4</v>
      </c>
    </row>
    <row r="19" spans="1:19" x14ac:dyDescent="0.2">
      <c r="A19" s="99" t="s">
        <v>30</v>
      </c>
      <c r="B19" s="84">
        <v>0.88799076212471129</v>
      </c>
      <c r="C19" s="84">
        <v>0.92159227985524728</v>
      </c>
      <c r="D19" s="84">
        <v>0.82962962962962961</v>
      </c>
      <c r="E19" s="84">
        <v>0.70879120879120883</v>
      </c>
      <c r="F19" s="84">
        <v>0.64741641337386013</v>
      </c>
      <c r="G19" s="84">
        <v>0.50048496605237636</v>
      </c>
      <c r="H19" s="84">
        <v>0.71310344827586203</v>
      </c>
      <c r="I19" s="84">
        <v>0.39675383228133454</v>
      </c>
      <c r="J19" s="84">
        <v>0.9934383202099738</v>
      </c>
      <c r="K19" s="84">
        <v>0.62407407407407411</v>
      </c>
      <c r="L19" s="84">
        <v>0.86070507308684441</v>
      </c>
      <c r="M19" s="85">
        <v>4.6317934782608692</v>
      </c>
      <c r="N19" s="84">
        <v>0.91711711711711708</v>
      </c>
      <c r="O19" s="84">
        <v>0.7694974003466204</v>
      </c>
      <c r="P19" s="84">
        <v>0.706989247311828</v>
      </c>
      <c r="Q19" s="84">
        <v>0.16666666666666666</v>
      </c>
      <c r="R19" s="84">
        <v>0.94018691588785042</v>
      </c>
      <c r="S19" s="84">
        <v>0.69387755102040816</v>
      </c>
    </row>
    <row r="20" spans="1:19" x14ac:dyDescent="0.2">
      <c r="A20" s="105" t="s">
        <v>13</v>
      </c>
      <c r="B20" s="106">
        <v>0.87393526405451449</v>
      </c>
      <c r="C20" s="106">
        <v>0.93628318584070791</v>
      </c>
      <c r="D20" s="106">
        <v>0.75</v>
      </c>
      <c r="E20" s="106">
        <v>0.77705977382875602</v>
      </c>
      <c r="F20" s="106">
        <v>0.71451612903225803</v>
      </c>
      <c r="G20" s="106">
        <v>0.60443037974683544</v>
      </c>
      <c r="H20" s="106">
        <v>0.77525773195876291</v>
      </c>
      <c r="I20" s="106">
        <v>0.56936067551266589</v>
      </c>
      <c r="J20" s="106">
        <v>0.98095238095238091</v>
      </c>
      <c r="K20" s="106">
        <v>0.75</v>
      </c>
      <c r="L20" s="106">
        <v>0.71130536130536126</v>
      </c>
      <c r="M20" s="107">
        <v>4.3436928702010968</v>
      </c>
      <c r="N20" s="106">
        <v>0.85587583148558755</v>
      </c>
      <c r="O20" s="106">
        <v>0.68374164810690419</v>
      </c>
      <c r="P20" s="106">
        <v>0.78240740740740744</v>
      </c>
      <c r="Q20" s="106">
        <v>9.5238095238095233E-2</v>
      </c>
      <c r="R20" s="106">
        <v>0.97682502896871382</v>
      </c>
      <c r="S20" s="106">
        <v>0</v>
      </c>
    </row>
    <row r="21" spans="1:19" x14ac:dyDescent="0.2">
      <c r="A21" s="99" t="s">
        <v>14</v>
      </c>
      <c r="B21" s="84">
        <v>0.81764004767580456</v>
      </c>
      <c r="C21" s="84">
        <v>0.85949367088607598</v>
      </c>
      <c r="D21" s="84">
        <v>0.66179775280898878</v>
      </c>
      <c r="E21" s="84">
        <v>0.76237623762376239</v>
      </c>
      <c r="F21" s="84">
        <v>0.78239366963402568</v>
      </c>
      <c r="G21" s="84">
        <v>0.6090308370044053</v>
      </c>
      <c r="H21" s="84">
        <v>0.65474339035769824</v>
      </c>
      <c r="I21" s="84">
        <v>0.52283317800559181</v>
      </c>
      <c r="J21" s="84">
        <v>0.96536144578313254</v>
      </c>
      <c r="K21" s="84">
        <v>0.75138121546961323</v>
      </c>
      <c r="L21" s="84">
        <v>0.66507798960138653</v>
      </c>
      <c r="M21" s="85">
        <v>5.5356294536817101</v>
      </c>
      <c r="N21" s="84">
        <v>0.74333333333333329</v>
      </c>
      <c r="O21" s="84">
        <v>0.73029439696106357</v>
      </c>
      <c r="P21" s="84">
        <v>0.69114688128772639</v>
      </c>
      <c r="Q21" s="84">
        <v>0.42857142857142855</v>
      </c>
      <c r="R21" s="84">
        <v>0.94354838709677424</v>
      </c>
      <c r="S21" s="84">
        <v>0.78260869565217395</v>
      </c>
    </row>
    <row r="22" spans="1:19" x14ac:dyDescent="0.2">
      <c r="A22" s="105" t="s">
        <v>15</v>
      </c>
      <c r="B22" s="106">
        <v>0.90517241379310343</v>
      </c>
      <c r="C22" s="106">
        <v>0.95217391304347831</v>
      </c>
      <c r="D22" s="106">
        <v>0.79435483870967738</v>
      </c>
      <c r="E22" s="106">
        <v>0.76470588235294112</v>
      </c>
      <c r="F22" s="106">
        <v>0.69349845201238391</v>
      </c>
      <c r="G22" s="106">
        <v>0.55852842809364545</v>
      </c>
      <c r="H22" s="106">
        <v>0.75462962962962965</v>
      </c>
      <c r="I22" s="106">
        <v>0.68125000000000002</v>
      </c>
      <c r="J22" s="106">
        <v>0.9908675799086758</v>
      </c>
      <c r="K22" s="106">
        <v>0.65</v>
      </c>
      <c r="L22" s="106">
        <v>0.70901162790697669</v>
      </c>
      <c r="M22" s="107">
        <v>4.2217898832684826</v>
      </c>
      <c r="N22" s="106">
        <v>0.96</v>
      </c>
      <c r="O22" s="106">
        <v>0.96867469879518076</v>
      </c>
      <c r="P22" s="106">
        <v>0.69430051813471505</v>
      </c>
      <c r="Q22" s="106">
        <v>0.10526315789473684</v>
      </c>
      <c r="R22" s="106">
        <v>0.95348837209302328</v>
      </c>
      <c r="S22" s="106">
        <v>6.25E-2</v>
      </c>
    </row>
    <row r="23" spans="1:19" x14ac:dyDescent="0.2">
      <c r="A23" s="99" t="s">
        <v>16</v>
      </c>
      <c r="B23" s="84">
        <v>0.79169929522317928</v>
      </c>
      <c r="C23" s="84">
        <v>0.90544871794871795</v>
      </c>
      <c r="D23" s="84">
        <v>0.77665995975855129</v>
      </c>
      <c r="E23" s="84">
        <v>0.77272727272727271</v>
      </c>
      <c r="F23" s="84">
        <v>0.70397553516819567</v>
      </c>
      <c r="G23" s="84">
        <v>0.55548260013131978</v>
      </c>
      <c r="H23" s="84">
        <v>0.73751135331516804</v>
      </c>
      <c r="I23" s="84">
        <v>0.54143019296254258</v>
      </c>
      <c r="J23" s="84">
        <v>0.99113475177304966</v>
      </c>
      <c r="K23" s="84">
        <v>0.61538461538461542</v>
      </c>
      <c r="L23" s="84">
        <v>0.89119496855345914</v>
      </c>
      <c r="M23" s="85">
        <v>3.5845665961945032</v>
      </c>
      <c r="N23" s="84">
        <v>0.8762575452716298</v>
      </c>
      <c r="O23" s="84">
        <v>0.86710130391173523</v>
      </c>
      <c r="P23" s="84">
        <v>0.75305363781200207</v>
      </c>
      <c r="Q23" s="84">
        <v>0.40939597315436244</v>
      </c>
      <c r="R23" s="84">
        <v>0.96775898520084569</v>
      </c>
      <c r="S23" s="84">
        <v>0.59183673469387754</v>
      </c>
    </row>
    <row r="24" spans="1:19" x14ac:dyDescent="0.2">
      <c r="A24" s="105" t="s">
        <v>17</v>
      </c>
      <c r="B24" s="106">
        <v>0.78275862068965518</v>
      </c>
      <c r="C24" s="106">
        <v>0.88530465949820791</v>
      </c>
      <c r="D24" s="106">
        <v>0.73103448275862071</v>
      </c>
      <c r="E24" s="106">
        <v>0.81562500000000004</v>
      </c>
      <c r="F24" s="106">
        <v>0.72981366459627328</v>
      </c>
      <c r="G24" s="106">
        <v>0.58306188925081437</v>
      </c>
      <c r="H24" s="106">
        <v>0.55140186915887845</v>
      </c>
      <c r="I24" s="106">
        <v>0.64305949008498586</v>
      </c>
      <c r="J24" s="106">
        <v>0.99180327868852458</v>
      </c>
      <c r="K24" s="106">
        <v>0.6967741935483871</v>
      </c>
      <c r="L24" s="106">
        <v>0.89140624999999996</v>
      </c>
      <c r="M24" s="107">
        <v>4.2512953367875648</v>
      </c>
      <c r="N24" s="106">
        <v>0.87244897959183676</v>
      </c>
      <c r="O24" s="106">
        <v>0.80939947780678856</v>
      </c>
      <c r="P24" s="106">
        <v>0.69863013698630139</v>
      </c>
      <c r="Q24" s="106">
        <v>0.27777777777777779</v>
      </c>
      <c r="R24" s="106">
        <v>0.9123287671232877</v>
      </c>
      <c r="S24" s="106">
        <v>0.5</v>
      </c>
    </row>
    <row r="25" spans="1:19" x14ac:dyDescent="0.2">
      <c r="A25" s="99" t="s">
        <v>18</v>
      </c>
      <c r="B25" s="84">
        <v>0.70186335403726707</v>
      </c>
      <c r="C25" s="84">
        <v>0.90097402597402598</v>
      </c>
      <c r="D25" s="84">
        <v>0.80680061823802163</v>
      </c>
      <c r="E25" s="84">
        <v>0.74647887323943662</v>
      </c>
      <c r="F25" s="84">
        <v>0.70438472418670439</v>
      </c>
      <c r="G25" s="84">
        <v>0.55421686746987953</v>
      </c>
      <c r="H25" s="84">
        <v>0.671875</v>
      </c>
      <c r="I25" s="84">
        <v>0.43825665859564167</v>
      </c>
      <c r="J25" s="84">
        <v>0.97459165154264971</v>
      </c>
      <c r="K25" s="84">
        <v>0.74935400516795869</v>
      </c>
      <c r="L25" s="84">
        <v>0.73424657534246573</v>
      </c>
      <c r="M25" s="85">
        <v>4.125</v>
      </c>
      <c r="N25" s="84">
        <v>0.87111111111111106</v>
      </c>
      <c r="O25" s="84">
        <v>0.27432590855803046</v>
      </c>
      <c r="P25" s="84">
        <v>0.77446300715990457</v>
      </c>
      <c r="Q25" s="84">
        <v>0.27450980392156865</v>
      </c>
      <c r="R25" s="84">
        <v>0.92694610778443109</v>
      </c>
      <c r="S25" s="84">
        <v>0.29508196721311475</v>
      </c>
    </row>
    <row r="26" spans="1:19" x14ac:dyDescent="0.2">
      <c r="A26" s="105" t="s">
        <v>19</v>
      </c>
      <c r="B26" s="106">
        <v>0.58233317330772927</v>
      </c>
      <c r="C26" s="106">
        <v>0.87593052109181146</v>
      </c>
      <c r="D26" s="106">
        <v>0.75034867503486746</v>
      </c>
      <c r="E26" s="106">
        <v>0.80238500851788752</v>
      </c>
      <c r="F26" s="106">
        <v>0.73223140495867767</v>
      </c>
      <c r="G26" s="106">
        <v>0.54664970313825278</v>
      </c>
      <c r="H26" s="106">
        <v>0.71362048894062868</v>
      </c>
      <c r="I26" s="106">
        <v>0.42807692307692308</v>
      </c>
      <c r="J26" s="106">
        <v>0.96928327645051193</v>
      </c>
      <c r="K26" s="106">
        <v>0.65699404761904767</v>
      </c>
      <c r="L26" s="106">
        <v>0.67493725349587663</v>
      </c>
      <c r="M26" s="107">
        <v>4.7748663101604274</v>
      </c>
      <c r="N26" s="106">
        <v>0.73230974632843793</v>
      </c>
      <c r="O26" s="106">
        <v>0.93898916967509027</v>
      </c>
      <c r="P26" s="106">
        <v>0.72744290527892175</v>
      </c>
      <c r="Q26" s="106">
        <v>0.11965811965811966</v>
      </c>
      <c r="R26" s="106">
        <v>0.96415373244641533</v>
      </c>
      <c r="S26" s="106">
        <v>0.52112676056338025</v>
      </c>
    </row>
    <row r="27" spans="1:19" x14ac:dyDescent="0.2">
      <c r="A27" s="99" t="s">
        <v>20</v>
      </c>
      <c r="B27" s="84">
        <v>0.83783783783783783</v>
      </c>
      <c r="C27" s="84">
        <v>0.90697674418604646</v>
      </c>
      <c r="D27" s="84">
        <v>0.7932489451476793</v>
      </c>
      <c r="E27" s="84">
        <v>0.79090909090909089</v>
      </c>
      <c r="F27" s="84">
        <v>0.71363636363636362</v>
      </c>
      <c r="G27" s="84">
        <v>0.55605381165919288</v>
      </c>
      <c r="H27" s="84">
        <v>0.70588235294117652</v>
      </c>
      <c r="I27" s="84">
        <v>0.40727272727272729</v>
      </c>
      <c r="J27" s="84">
        <v>0.98974358974358978</v>
      </c>
      <c r="K27" s="84">
        <v>0.74603174603174605</v>
      </c>
      <c r="L27" s="84">
        <v>0.77399267399267402</v>
      </c>
      <c r="M27" s="85">
        <v>3.7916666666666665</v>
      </c>
      <c r="N27" s="84">
        <v>0.91975308641975306</v>
      </c>
      <c r="O27" s="84">
        <v>0.81818181818181823</v>
      </c>
      <c r="P27" s="84">
        <v>0.73161764705882348</v>
      </c>
      <c r="Q27" s="84">
        <v>4.5454545454545456E-2</v>
      </c>
      <c r="R27" s="84">
        <v>0.99264705882352944</v>
      </c>
      <c r="S27" s="84">
        <v>1</v>
      </c>
    </row>
    <row r="28" spans="1:19" x14ac:dyDescent="0.2">
      <c r="A28" s="105" t="s">
        <v>21</v>
      </c>
      <c r="B28" s="106">
        <v>0.68545340050377834</v>
      </c>
      <c r="C28" s="106">
        <v>0.90707531790022822</v>
      </c>
      <c r="D28" s="106">
        <v>0.77673432293244471</v>
      </c>
      <c r="E28" s="106">
        <v>0.80384727484698337</v>
      </c>
      <c r="F28" s="106">
        <v>0.78451825418611032</v>
      </c>
      <c r="G28" s="106">
        <v>0.61209862385321101</v>
      </c>
      <c r="H28" s="106">
        <v>0.82880926529135002</v>
      </c>
      <c r="I28" s="106">
        <v>0.38394235717961916</v>
      </c>
      <c r="J28" s="106">
        <v>0.98452123830093596</v>
      </c>
      <c r="K28" s="106">
        <v>0.575287643821911</v>
      </c>
      <c r="L28" s="106">
        <v>0.81068780363078496</v>
      </c>
      <c r="M28" s="107">
        <v>3.9784353059177531</v>
      </c>
      <c r="N28" s="106">
        <v>0.78392193308550184</v>
      </c>
      <c r="O28" s="106">
        <v>0.85523210070810385</v>
      </c>
      <c r="P28" s="106">
        <v>0.79419813902572522</v>
      </c>
      <c r="Q28" s="106">
        <v>0.2</v>
      </c>
      <c r="R28" s="106">
        <v>0.97025109170305679</v>
      </c>
      <c r="S28" s="106">
        <v>0.71794871794871795</v>
      </c>
    </row>
    <row r="29" spans="1:19" x14ac:dyDescent="0.2">
      <c r="A29" s="99" t="s">
        <v>22</v>
      </c>
      <c r="B29" s="84">
        <v>0.8828125</v>
      </c>
      <c r="C29" s="84">
        <v>0.86991869918699183</v>
      </c>
      <c r="D29" s="84">
        <v>0.67741935483870963</v>
      </c>
      <c r="E29" s="84">
        <v>0.89855072463768115</v>
      </c>
      <c r="F29" s="84">
        <v>0.84210526315789469</v>
      </c>
      <c r="G29" s="84">
        <v>0.54744525547445255</v>
      </c>
      <c r="H29" s="84">
        <v>0.61855670103092786</v>
      </c>
      <c r="I29" s="84">
        <v>0.66442953020134232</v>
      </c>
      <c r="J29" s="84">
        <v>0.99019607843137258</v>
      </c>
      <c r="K29" s="84">
        <v>0.79569892473118276</v>
      </c>
      <c r="L29" s="84">
        <v>0.7493333333333333</v>
      </c>
      <c r="M29" s="85">
        <v>4.0809248554913298</v>
      </c>
      <c r="N29" s="84">
        <v>0.79090909090909089</v>
      </c>
      <c r="O29" s="84">
        <v>0.85207100591715978</v>
      </c>
      <c r="P29" s="84">
        <v>0.69047619047619047</v>
      </c>
      <c r="Q29" s="84">
        <v>0.33333333333333331</v>
      </c>
      <c r="R29" s="84">
        <v>0.97619047619047616</v>
      </c>
      <c r="S29" s="84">
        <v>1</v>
      </c>
    </row>
    <row r="30" spans="1:19" x14ac:dyDescent="0.2">
      <c r="A30" s="105" t="s">
        <v>23</v>
      </c>
      <c r="B30" s="106">
        <v>0.89415041782729809</v>
      </c>
      <c r="C30" s="106">
        <v>0.90773809523809523</v>
      </c>
      <c r="D30" s="106">
        <v>0.73961218836565101</v>
      </c>
      <c r="E30" s="106">
        <v>0.80664652567975825</v>
      </c>
      <c r="F30" s="106">
        <v>0.80747126436781613</v>
      </c>
      <c r="G30" s="106">
        <v>0.53141361256544506</v>
      </c>
      <c r="H30" s="106">
        <v>0.56081081081081086</v>
      </c>
      <c r="I30" s="106">
        <v>0.45045045045045046</v>
      </c>
      <c r="J30" s="106">
        <v>0.98684210526315785</v>
      </c>
      <c r="K30" s="106">
        <v>0.73684210526315785</v>
      </c>
      <c r="L30" s="106">
        <v>0.94340909090909086</v>
      </c>
      <c r="M30" s="107">
        <v>4.4659574468085106</v>
      </c>
      <c r="N30" s="106">
        <v>0.90212765957446805</v>
      </c>
      <c r="O30" s="106">
        <v>0.91435185185185186</v>
      </c>
      <c r="P30" s="106">
        <v>0.75735294117647056</v>
      </c>
      <c r="Q30" s="106">
        <v>0.3783783783783784</v>
      </c>
      <c r="R30" s="106">
        <v>0.94019138755980858</v>
      </c>
      <c r="S30" s="106">
        <v>0.88235294117647056</v>
      </c>
    </row>
    <row r="31" spans="1:19" x14ac:dyDescent="0.2">
      <c r="A31" s="108" t="s">
        <v>24</v>
      </c>
      <c r="B31" s="109">
        <v>0.75497624245537431</v>
      </c>
      <c r="C31" s="109">
        <v>0.90442651450987388</v>
      </c>
      <c r="D31" s="109">
        <v>0.74557486196817147</v>
      </c>
      <c r="E31" s="109">
        <v>0.77480223808605053</v>
      </c>
      <c r="F31" s="109">
        <v>0.73207076268076043</v>
      </c>
      <c r="G31" s="109">
        <v>0.56077657887612642</v>
      </c>
      <c r="H31" s="109">
        <v>0.75063795039297743</v>
      </c>
      <c r="I31" s="109">
        <v>0.46115042150523072</v>
      </c>
      <c r="J31" s="109">
        <v>0.98013671488012677</v>
      </c>
      <c r="K31" s="109">
        <v>0.65266068658528364</v>
      </c>
      <c r="L31" s="109">
        <v>0.72855388989402947</v>
      </c>
      <c r="M31" s="110">
        <v>4.413771652789741</v>
      </c>
      <c r="N31" s="109">
        <v>0.81177877428998502</v>
      </c>
      <c r="O31" s="109">
        <v>0.84702840664258017</v>
      </c>
      <c r="P31" s="109">
        <v>0.7490592743466703</v>
      </c>
      <c r="Q31" s="109">
        <v>0.23106796116504855</v>
      </c>
      <c r="R31" s="109">
        <v>0.96325124849319788</v>
      </c>
      <c r="S31" s="109">
        <v>0.56694813027744273</v>
      </c>
    </row>
    <row r="32" spans="1:19" x14ac:dyDescent="0.2">
      <c r="A32" s="121" t="s">
        <v>228</v>
      </c>
      <c r="B32" s="122">
        <v>0.75293628520943767</v>
      </c>
      <c r="C32" s="122">
        <v>0.90594275726458384</v>
      </c>
      <c r="D32" s="122">
        <v>0.72014734472526343</v>
      </c>
      <c r="E32" s="122">
        <v>0.77184287812041119</v>
      </c>
      <c r="F32" s="122">
        <v>0.75659011705835044</v>
      </c>
      <c r="G32" s="122">
        <v>0.56334205679945726</v>
      </c>
      <c r="H32" s="122">
        <v>0.76711327649208283</v>
      </c>
      <c r="I32" s="122">
        <v>0.42275244993608863</v>
      </c>
      <c r="J32" s="122">
        <v>0.97714631197097945</v>
      </c>
      <c r="K32" s="122">
        <v>0.59732637756765572</v>
      </c>
      <c r="L32" s="122">
        <v>0.7640918409184092</v>
      </c>
      <c r="M32" s="123">
        <v>4.4505913272010513</v>
      </c>
      <c r="N32" s="122">
        <v>0.7683548097093198</v>
      </c>
      <c r="O32" s="122">
        <v>0.83943874978995126</v>
      </c>
      <c r="P32" s="122">
        <v>0.74610903399704376</v>
      </c>
      <c r="Q32" s="122">
        <v>0.24637681159420291</v>
      </c>
      <c r="R32" s="122">
        <v>0.96815452884364395</v>
      </c>
      <c r="S32" s="122">
        <v>0.68656716417910446</v>
      </c>
    </row>
    <row r="33" spans="1:19" x14ac:dyDescent="0.2">
      <c r="A33" s="121" t="s">
        <v>229</v>
      </c>
      <c r="B33" s="122">
        <v>0.68058714078974569</v>
      </c>
      <c r="C33" s="122">
        <v>0.89194414607948447</v>
      </c>
      <c r="D33" s="122">
        <v>0.75309142509629023</v>
      </c>
      <c r="E33" s="122">
        <v>0.79435404822583811</v>
      </c>
      <c r="F33" s="122">
        <v>0.73266219239373598</v>
      </c>
      <c r="G33" s="122">
        <v>0.55966228893058156</v>
      </c>
      <c r="H33" s="122">
        <v>0.69936305732484072</v>
      </c>
      <c r="I33" s="122">
        <v>0.45215791234526598</v>
      </c>
      <c r="J33" s="122">
        <v>0.9754556500607533</v>
      </c>
      <c r="K33" s="122">
        <v>0.67633175994605532</v>
      </c>
      <c r="L33" s="122">
        <v>0.72128887463930746</v>
      </c>
      <c r="M33" s="123">
        <v>4.6157290247226008</v>
      </c>
      <c r="N33" s="122">
        <v>0.76057971014492753</v>
      </c>
      <c r="O33" s="122">
        <v>0.81438099886123316</v>
      </c>
      <c r="P33" s="122">
        <v>0.74144037780401417</v>
      </c>
      <c r="Q33" s="122">
        <v>0.1312127236580517</v>
      </c>
      <c r="R33" s="122">
        <v>0.95142378559463991</v>
      </c>
      <c r="S33" s="122">
        <v>0.42918454935622319</v>
      </c>
    </row>
    <row r="34" spans="1:19" x14ac:dyDescent="0.2">
      <c r="A34" s="121" t="s">
        <v>230</v>
      </c>
      <c r="B34" s="122">
        <v>0.76121463077984819</v>
      </c>
      <c r="C34" s="122">
        <v>0.90023866348448689</v>
      </c>
      <c r="D34" s="122">
        <v>0.78341687552213868</v>
      </c>
      <c r="E34" s="122">
        <v>0.76850053937432583</v>
      </c>
      <c r="F34" s="122">
        <v>0.70749108204518429</v>
      </c>
      <c r="G34" s="122">
        <v>0.5464668961328204</v>
      </c>
      <c r="H34" s="122">
        <v>0.75042832667047399</v>
      </c>
      <c r="I34" s="122">
        <v>0.4624145785876993</v>
      </c>
      <c r="J34" s="122">
        <v>0.990114881111408</v>
      </c>
      <c r="K34" s="122">
        <v>0.68923865300146414</v>
      </c>
      <c r="L34" s="122">
        <v>0.62351190476190477</v>
      </c>
      <c r="M34" s="123">
        <v>4.3244694451546923</v>
      </c>
      <c r="N34" s="122">
        <v>0.89797882579403276</v>
      </c>
      <c r="O34" s="122">
        <v>0.84712807706029258</v>
      </c>
      <c r="P34" s="122">
        <v>0.75719557195571952</v>
      </c>
      <c r="Q34" s="122">
        <v>0.19700214132762311</v>
      </c>
      <c r="R34" s="122">
        <v>0.96141717677610827</v>
      </c>
      <c r="S34" s="122">
        <v>0.60946745562130178</v>
      </c>
    </row>
    <row r="35" spans="1:19" x14ac:dyDescent="0.2">
      <c r="A35" s="121" t="s">
        <v>16</v>
      </c>
      <c r="B35" s="122">
        <v>0.83467741935483875</v>
      </c>
      <c r="C35" s="122">
        <v>0.92183908045977014</v>
      </c>
      <c r="D35" s="122">
        <v>0.7541987749456629</v>
      </c>
      <c r="E35" s="122">
        <v>0.76724632142174665</v>
      </c>
      <c r="F35" s="122">
        <v>0.70439914163090134</v>
      </c>
      <c r="G35" s="122">
        <v>0.56897880539499035</v>
      </c>
      <c r="H35" s="122">
        <v>0.76927016645326507</v>
      </c>
      <c r="I35" s="122">
        <v>0.55606291222729576</v>
      </c>
      <c r="J35" s="122">
        <v>0.98174087043521763</v>
      </c>
      <c r="K35" s="122">
        <v>0.71611598111935271</v>
      </c>
      <c r="L35" s="122">
        <v>0.76675938803894295</v>
      </c>
      <c r="M35" s="123">
        <v>4.185377358490566</v>
      </c>
      <c r="N35" s="122">
        <v>0.86854190585533864</v>
      </c>
      <c r="O35" s="122">
        <v>0.89161805342339573</v>
      </c>
      <c r="P35" s="122">
        <v>0.75478175576262874</v>
      </c>
      <c r="Q35" s="122">
        <v>0.32934131736526945</v>
      </c>
      <c r="R35" s="122">
        <v>0.9671574178935447</v>
      </c>
      <c r="S35" s="122">
        <v>0.5220125786163522</v>
      </c>
    </row>
    <row r="36" spans="1:19" x14ac:dyDescent="0.2">
      <c r="A36" s="91"/>
      <c r="B36" s="86"/>
      <c r="C36" s="86"/>
      <c r="D36" s="86"/>
      <c r="E36" s="86"/>
      <c r="F36" s="86"/>
      <c r="G36" s="86"/>
      <c r="H36" s="86"/>
      <c r="I36" s="86"/>
      <c r="J36" s="86"/>
      <c r="K36" s="86"/>
      <c r="L36" s="86"/>
      <c r="M36" s="87"/>
      <c r="N36" s="86"/>
      <c r="O36" s="86"/>
      <c r="P36" s="86"/>
      <c r="Q36" s="86"/>
      <c r="R36" s="86"/>
      <c r="S36" s="86"/>
    </row>
    <row r="37" spans="1:19" x14ac:dyDescent="0.2">
      <c r="A37" s="98" t="s">
        <v>208</v>
      </c>
      <c r="B37" s="88"/>
      <c r="C37" s="88"/>
      <c r="D37" s="88"/>
      <c r="E37" s="88"/>
      <c r="F37" s="88"/>
      <c r="G37" s="88"/>
      <c r="H37" s="88"/>
      <c r="I37" s="88"/>
      <c r="J37" s="88"/>
      <c r="K37" s="88"/>
      <c r="L37" s="88"/>
      <c r="M37" s="89"/>
      <c r="N37" s="88"/>
      <c r="O37" s="88"/>
      <c r="P37" s="88"/>
      <c r="Q37" s="88"/>
      <c r="R37" s="88"/>
      <c r="S37" s="88"/>
    </row>
    <row r="38" spans="1:19" x14ac:dyDescent="0.2">
      <c r="A38" s="99" t="s">
        <v>4</v>
      </c>
      <c r="B38" s="84">
        <v>0.72033898305084743</v>
      </c>
      <c r="C38" s="84">
        <v>0.83982683982683981</v>
      </c>
      <c r="D38" s="84">
        <v>0.69264069264069261</v>
      </c>
      <c r="E38" s="84">
        <v>0.783625730994152</v>
      </c>
      <c r="F38" s="84">
        <v>0.75652173913043474</v>
      </c>
      <c r="G38" s="84">
        <v>0.5126353790613718</v>
      </c>
      <c r="H38" s="84">
        <v>0.52910052910052907</v>
      </c>
      <c r="I38" s="84">
        <v>0.44262295081967212</v>
      </c>
      <c r="J38" s="84">
        <v>0.97938144329896903</v>
      </c>
      <c r="K38" s="84">
        <v>0.57988165680473369</v>
      </c>
      <c r="L38" s="84">
        <v>0.62269503546099292</v>
      </c>
      <c r="M38" s="85">
        <v>3.8506787330316743</v>
      </c>
      <c r="N38" s="84">
        <v>0.76377952755905509</v>
      </c>
      <c r="O38" s="84">
        <v>0.74598070739549838</v>
      </c>
      <c r="P38" s="84">
        <v>0.72053872053872059</v>
      </c>
      <c r="Q38" s="84">
        <v>0.15151515151515152</v>
      </c>
      <c r="R38" s="84">
        <v>0.96644295302013428</v>
      </c>
      <c r="S38" s="84">
        <v>0.6</v>
      </c>
    </row>
    <row r="39" spans="1:19" x14ac:dyDescent="0.2">
      <c r="A39" s="105" t="s">
        <v>5</v>
      </c>
      <c r="B39" s="106">
        <v>0.68787276341948311</v>
      </c>
      <c r="C39" s="106">
        <v>0.84177215189873422</v>
      </c>
      <c r="D39" s="106">
        <v>0.61009174311926606</v>
      </c>
      <c r="E39" s="106">
        <v>0.76779026217228463</v>
      </c>
      <c r="F39" s="106">
        <v>0.70817843866171004</v>
      </c>
      <c r="G39" s="106">
        <v>0.524896265560166</v>
      </c>
      <c r="H39" s="106">
        <v>0.50837988826815639</v>
      </c>
      <c r="I39" s="106">
        <v>0.38947368421052631</v>
      </c>
      <c r="J39" s="106">
        <v>0.97164948453608246</v>
      </c>
      <c r="K39" s="106">
        <v>0.54639175257731953</v>
      </c>
      <c r="L39" s="106">
        <v>0.62714723926380367</v>
      </c>
      <c r="M39" s="107">
        <v>6.177807486631016</v>
      </c>
      <c r="N39" s="106">
        <v>0.73760932944606417</v>
      </c>
      <c r="O39" s="106">
        <v>0.87577639751552794</v>
      </c>
      <c r="P39" s="106">
        <v>0.69612068965517238</v>
      </c>
      <c r="Q39" s="106">
        <v>3.1746031746031744E-2</v>
      </c>
      <c r="R39" s="106">
        <v>0.93088552915766742</v>
      </c>
      <c r="S39" s="106">
        <v>0.34615384615384615</v>
      </c>
    </row>
    <row r="40" spans="1:19" x14ac:dyDescent="0.2">
      <c r="A40" s="99" t="s">
        <v>6</v>
      </c>
      <c r="B40" s="84">
        <v>0.75985663082437271</v>
      </c>
      <c r="C40" s="84">
        <v>0.88888888888888884</v>
      </c>
      <c r="D40" s="84">
        <v>0.60465116279069764</v>
      </c>
      <c r="E40" s="84">
        <v>0.77149321266968329</v>
      </c>
      <c r="F40" s="84">
        <v>0.67685589519650657</v>
      </c>
      <c r="G40" s="84">
        <v>0.45652173913043476</v>
      </c>
      <c r="H40" s="84">
        <v>0.63598326359832635</v>
      </c>
      <c r="I40" s="84">
        <v>0.46335697399527187</v>
      </c>
      <c r="J40" s="84">
        <v>0.97916666666666663</v>
      </c>
      <c r="K40" s="84">
        <v>0.88271604938271608</v>
      </c>
      <c r="L40" s="84">
        <v>0.3125</v>
      </c>
      <c r="M40" s="85">
        <v>5.028938906752412</v>
      </c>
      <c r="N40" s="84">
        <v>0.90234375</v>
      </c>
      <c r="O40" s="84">
        <v>0.95012468827930174</v>
      </c>
      <c r="P40" s="84">
        <v>0.68181818181818177</v>
      </c>
      <c r="Q40" s="84">
        <v>0.47058823529411764</v>
      </c>
      <c r="R40" s="84">
        <v>0.93899204244031831</v>
      </c>
      <c r="S40" s="84">
        <v>0.76923076923076927</v>
      </c>
    </row>
    <row r="41" spans="1:19" x14ac:dyDescent="0.2">
      <c r="A41" s="105" t="s">
        <v>7</v>
      </c>
      <c r="B41" s="106">
        <v>0.5957446808510638</v>
      </c>
      <c r="C41" s="106">
        <v>0.81666666666666665</v>
      </c>
      <c r="D41" s="106">
        <v>0.67083333333333328</v>
      </c>
      <c r="E41" s="106">
        <v>0.79933110367892979</v>
      </c>
      <c r="F41" s="106">
        <v>0.71656050955414008</v>
      </c>
      <c r="G41" s="106">
        <v>0.50416666666666665</v>
      </c>
      <c r="H41" s="106">
        <v>0.55769230769230771</v>
      </c>
      <c r="I41" s="106">
        <v>0.25739644970414199</v>
      </c>
      <c r="J41" s="106">
        <v>1</v>
      </c>
      <c r="K41" s="106">
        <v>0.84615384615384615</v>
      </c>
      <c r="L41" s="106">
        <v>0.26930946291560104</v>
      </c>
      <c r="M41" s="107">
        <v>4.25</v>
      </c>
      <c r="N41" s="106">
        <v>0.87654320987654322</v>
      </c>
      <c r="O41" s="106">
        <v>0.74339622641509429</v>
      </c>
      <c r="P41" s="106">
        <v>0.7211155378486056</v>
      </c>
      <c r="Q41" s="106">
        <v>0.1875</v>
      </c>
      <c r="R41" s="106">
        <v>0.952755905511811</v>
      </c>
      <c r="S41" s="106">
        <v>0.2</v>
      </c>
    </row>
    <row r="42" spans="1:19" x14ac:dyDescent="0.2">
      <c r="A42" s="99" t="s">
        <v>8</v>
      </c>
      <c r="B42" s="84">
        <v>0.73252688172043012</v>
      </c>
      <c r="C42" s="84">
        <v>0.84087591240875914</v>
      </c>
      <c r="D42" s="84">
        <v>0.57247437774524157</v>
      </c>
      <c r="E42" s="84">
        <v>0.70919540229885059</v>
      </c>
      <c r="F42" s="84">
        <v>0.66893424036281179</v>
      </c>
      <c r="G42" s="84">
        <v>0.39704069050554869</v>
      </c>
      <c r="H42" s="84">
        <v>0.39572192513368987</v>
      </c>
      <c r="I42" s="84">
        <v>0.31919642857142855</v>
      </c>
      <c r="J42" s="84">
        <v>0.98429319371727753</v>
      </c>
      <c r="K42" s="84">
        <v>0.62771739130434778</v>
      </c>
      <c r="L42" s="84">
        <v>0.65427830596369918</v>
      </c>
      <c r="M42" s="85">
        <v>4.3848648648648645</v>
      </c>
      <c r="N42" s="84">
        <v>0.66068515497553015</v>
      </c>
      <c r="O42" s="84">
        <v>0.87037037037037035</v>
      </c>
      <c r="P42" s="84">
        <v>0.6537180910099889</v>
      </c>
      <c r="Q42" s="84">
        <v>0.20689655172413793</v>
      </c>
      <c r="R42" s="84">
        <v>0.95469613259668507</v>
      </c>
      <c r="S42" s="84">
        <v>0.77777777777777779</v>
      </c>
    </row>
    <row r="43" spans="1:19" x14ac:dyDescent="0.2">
      <c r="A43" s="105" t="s">
        <v>9</v>
      </c>
      <c r="B43" s="106">
        <v>0.76368876080691639</v>
      </c>
      <c r="C43" s="106">
        <v>0.82789317507418403</v>
      </c>
      <c r="D43" s="106">
        <v>0.69538461538461538</v>
      </c>
      <c r="E43" s="106">
        <v>0.73857868020304573</v>
      </c>
      <c r="F43" s="106">
        <v>0.59276018099547512</v>
      </c>
      <c r="G43" s="106">
        <v>0.41326530612244899</v>
      </c>
      <c r="H43" s="106">
        <v>0.44444444444444442</v>
      </c>
      <c r="I43" s="106">
        <v>0.60046728971962615</v>
      </c>
      <c r="J43" s="106">
        <v>0.99638989169675085</v>
      </c>
      <c r="K43" s="106">
        <v>0.59793814432989689</v>
      </c>
      <c r="L43" s="106">
        <v>0.61881188118811881</v>
      </c>
      <c r="M43" s="107">
        <v>4.92914979757085</v>
      </c>
      <c r="N43" s="106">
        <v>0.88070175438596487</v>
      </c>
      <c r="O43" s="106">
        <v>0.85977011494252875</v>
      </c>
      <c r="P43" s="106">
        <v>0.69605568445475641</v>
      </c>
      <c r="Q43" s="106">
        <v>0.28301886792452829</v>
      </c>
      <c r="R43" s="106">
        <v>0.91415313225058004</v>
      </c>
      <c r="S43" s="106">
        <v>0.70588235294117652</v>
      </c>
    </row>
    <row r="44" spans="1:19" x14ac:dyDescent="0.2">
      <c r="A44" s="99" t="s">
        <v>10</v>
      </c>
      <c r="B44" s="84">
        <v>0.6227544910179641</v>
      </c>
      <c r="C44" s="84">
        <v>0.84472049689440998</v>
      </c>
      <c r="D44" s="84">
        <v>0.68837209302325586</v>
      </c>
      <c r="E44" s="84">
        <v>0.71040723981900455</v>
      </c>
      <c r="F44" s="84">
        <v>0.61316872427983538</v>
      </c>
      <c r="G44" s="84">
        <v>0.34782608695652173</v>
      </c>
      <c r="H44" s="84">
        <v>0.49166666666666664</v>
      </c>
      <c r="I44" s="84">
        <v>0.48872180451127817</v>
      </c>
      <c r="J44" s="84">
        <v>1</v>
      </c>
      <c r="K44" s="84">
        <v>0.73394495412844041</v>
      </c>
      <c r="L44" s="84">
        <v>0.35899999999999999</v>
      </c>
      <c r="M44" s="85">
        <v>4.6074766355140184</v>
      </c>
      <c r="N44" s="84">
        <v>0.89864864864864868</v>
      </c>
      <c r="O44" s="84">
        <v>0.80555555555555558</v>
      </c>
      <c r="P44" s="84">
        <v>0.66507177033492826</v>
      </c>
      <c r="Q44" s="84">
        <v>0.33333333333333331</v>
      </c>
      <c r="R44" s="84">
        <v>0.96153846153846156</v>
      </c>
      <c r="S44" s="84">
        <v>0.375</v>
      </c>
    </row>
    <row r="45" spans="1:19" x14ac:dyDescent="0.2">
      <c r="A45" s="105" t="s">
        <v>11</v>
      </c>
      <c r="B45" s="106">
        <v>0.82059800664451832</v>
      </c>
      <c r="C45" s="106">
        <v>0.85121107266435991</v>
      </c>
      <c r="D45" s="106">
        <v>0.69536423841059603</v>
      </c>
      <c r="E45" s="106">
        <v>0.78510028653295127</v>
      </c>
      <c r="F45" s="106">
        <v>0.702247191011236</v>
      </c>
      <c r="G45" s="106">
        <v>0.46644295302013422</v>
      </c>
      <c r="H45" s="106">
        <v>0.43137254901960786</v>
      </c>
      <c r="I45" s="106">
        <v>0.33422459893048129</v>
      </c>
      <c r="J45" s="106">
        <v>0.99579831932773111</v>
      </c>
      <c r="K45" s="106">
        <v>0.88275862068965516</v>
      </c>
      <c r="L45" s="106">
        <v>0.5117924528301887</v>
      </c>
      <c r="M45" s="107">
        <v>4.8364485981308407</v>
      </c>
      <c r="N45" s="106">
        <v>0.6489795918367347</v>
      </c>
      <c r="O45" s="106">
        <v>0.78371501272264632</v>
      </c>
      <c r="P45" s="106">
        <v>0.63538873994638068</v>
      </c>
      <c r="Q45" s="106">
        <v>3.7037037037037035E-2</v>
      </c>
      <c r="R45" s="106">
        <v>0.92650918635170598</v>
      </c>
      <c r="S45" s="106">
        <v>0.40909090909090912</v>
      </c>
    </row>
    <row r="46" spans="1:19" x14ac:dyDescent="0.2">
      <c r="A46" s="99" t="s">
        <v>30</v>
      </c>
      <c r="B46" s="84">
        <v>0.88498402555910538</v>
      </c>
      <c r="C46" s="84">
        <v>0.89368770764119598</v>
      </c>
      <c r="D46" s="84">
        <v>0.75714285714285712</v>
      </c>
      <c r="E46" s="84">
        <v>0.69687500000000002</v>
      </c>
      <c r="F46" s="84">
        <v>0.62247838616714701</v>
      </c>
      <c r="G46" s="84">
        <v>0.41279069767441862</v>
      </c>
      <c r="H46" s="84">
        <v>0.48962655601659749</v>
      </c>
      <c r="I46" s="84">
        <v>0.33233532934131738</v>
      </c>
      <c r="J46" s="84">
        <v>0.99625468164794007</v>
      </c>
      <c r="K46" s="84">
        <v>0.56666666666666665</v>
      </c>
      <c r="L46" s="84">
        <v>0.67146401985111659</v>
      </c>
      <c r="M46" s="85">
        <v>5.3129032258064512</v>
      </c>
      <c r="N46" s="84">
        <v>0.93181818181818177</v>
      </c>
      <c r="O46" s="84">
        <v>0.68918918918918914</v>
      </c>
      <c r="P46" s="84">
        <v>0.65193370165745856</v>
      </c>
      <c r="Q46" s="84">
        <v>0.13461538461538461</v>
      </c>
      <c r="R46" s="84">
        <v>0.92613636363636365</v>
      </c>
      <c r="S46" s="84">
        <v>0.7142857142857143</v>
      </c>
    </row>
    <row r="47" spans="1:19" x14ac:dyDescent="0.2">
      <c r="A47" s="105" t="s">
        <v>13</v>
      </c>
      <c r="B47" s="106">
        <v>0.81481481481481477</v>
      </c>
      <c r="C47" s="106">
        <v>0.87155963302752293</v>
      </c>
      <c r="D47" s="106">
        <v>0.65765765765765771</v>
      </c>
      <c r="E47" s="106">
        <v>0.83206106870229013</v>
      </c>
      <c r="F47" s="106">
        <v>0.74242424242424243</v>
      </c>
      <c r="G47" s="106">
        <v>0.52713178294573648</v>
      </c>
      <c r="H47" s="106">
        <v>0.46666666666666667</v>
      </c>
      <c r="I47" s="106">
        <v>0.47517730496453903</v>
      </c>
      <c r="J47" s="106">
        <v>0.98913043478260865</v>
      </c>
      <c r="K47" s="106">
        <v>0.80281690140845074</v>
      </c>
      <c r="L47" s="106">
        <v>0.53333333333333333</v>
      </c>
      <c r="M47" s="107">
        <v>5.7438016528925617</v>
      </c>
      <c r="N47" s="106">
        <v>0.81176470588235294</v>
      </c>
      <c r="O47" s="106">
        <v>0.72413793103448276</v>
      </c>
      <c r="P47" s="106">
        <v>0.72992700729927007</v>
      </c>
      <c r="Q47" s="106">
        <v>5.5555555555555552E-2</v>
      </c>
      <c r="R47" s="106">
        <v>0.95620437956204385</v>
      </c>
      <c r="S47" s="106">
        <v>0</v>
      </c>
    </row>
    <row r="48" spans="1:19" x14ac:dyDescent="0.2">
      <c r="A48" s="99" t="s">
        <v>14</v>
      </c>
      <c r="B48" s="84">
        <v>0.79676674364896072</v>
      </c>
      <c r="C48" s="84">
        <v>0.81343283582089554</v>
      </c>
      <c r="D48" s="84">
        <v>0.59276018099547512</v>
      </c>
      <c r="E48" s="84">
        <v>0.71140939597315433</v>
      </c>
      <c r="F48" s="84">
        <v>0.74832214765100669</v>
      </c>
      <c r="G48" s="84">
        <v>0.52293577981651373</v>
      </c>
      <c r="H48" s="84">
        <v>0.43</v>
      </c>
      <c r="I48" s="84">
        <v>0.43603603603603602</v>
      </c>
      <c r="J48" s="84">
        <v>0.97468354430379744</v>
      </c>
      <c r="K48" s="84">
        <v>0.72535211267605637</v>
      </c>
      <c r="L48" s="84">
        <v>0.67620528771384136</v>
      </c>
      <c r="M48" s="85">
        <v>6.1738382099827884</v>
      </c>
      <c r="N48" s="84">
        <v>0.75766871165644167</v>
      </c>
      <c r="O48" s="84">
        <v>0.64150943396226412</v>
      </c>
      <c r="P48" s="84">
        <v>0.60079840319361277</v>
      </c>
      <c r="Q48" s="84">
        <v>0.38028169014084506</v>
      </c>
      <c r="R48" s="84">
        <v>0.91</v>
      </c>
      <c r="S48" s="84">
        <v>0.75</v>
      </c>
    </row>
    <row r="49" spans="1:19" x14ac:dyDescent="0.2">
      <c r="A49" s="105" t="s">
        <v>15</v>
      </c>
      <c r="B49" s="106">
        <v>0.8</v>
      </c>
      <c r="C49" s="106">
        <v>0.88571428571428568</v>
      </c>
      <c r="D49" s="106">
        <v>0.69230769230769229</v>
      </c>
      <c r="E49" s="106">
        <v>0.84210526315789469</v>
      </c>
      <c r="F49" s="106">
        <v>0.64444444444444449</v>
      </c>
      <c r="G49" s="106">
        <v>0.38235294117647056</v>
      </c>
      <c r="H49" s="106">
        <v>0.51724137931034486</v>
      </c>
      <c r="I49" s="106">
        <v>0.62222222222222223</v>
      </c>
      <c r="J49" s="106">
        <v>1</v>
      </c>
      <c r="K49" s="106">
        <v>0.8571428571428571</v>
      </c>
      <c r="L49" s="106">
        <v>0.28333333333333333</v>
      </c>
      <c r="M49" s="107">
        <v>5.290322580645161</v>
      </c>
      <c r="N49" s="106">
        <v>0.92</v>
      </c>
      <c r="O49" s="106">
        <v>0.96</v>
      </c>
      <c r="P49" s="106">
        <v>0.53191489361702127</v>
      </c>
      <c r="Q49" s="106">
        <v>0.125</v>
      </c>
      <c r="R49" s="106">
        <v>0.89130434782608692</v>
      </c>
      <c r="S49" s="106">
        <v>0.2</v>
      </c>
    </row>
    <row r="50" spans="1:19" x14ac:dyDescent="0.2">
      <c r="A50" s="99" t="s">
        <v>16</v>
      </c>
      <c r="B50" s="84">
        <v>0.78109452736318408</v>
      </c>
      <c r="C50" s="84">
        <v>0.84183673469387754</v>
      </c>
      <c r="D50" s="84">
        <v>0.74137931034482762</v>
      </c>
      <c r="E50" s="84">
        <v>0.71034482758620687</v>
      </c>
      <c r="F50" s="84">
        <v>0.62542955326460481</v>
      </c>
      <c r="G50" s="84">
        <v>0.44578313253012047</v>
      </c>
      <c r="H50" s="84">
        <v>0.45806451612903226</v>
      </c>
      <c r="I50" s="84">
        <v>0.47</v>
      </c>
      <c r="J50" s="84">
        <v>0.98787878787878791</v>
      </c>
      <c r="K50" s="84">
        <v>0.70297029702970293</v>
      </c>
      <c r="L50" s="84">
        <v>0.647887323943662</v>
      </c>
      <c r="M50" s="85">
        <v>3.9948453608247423</v>
      </c>
      <c r="N50" s="84">
        <v>0.8875739644970414</v>
      </c>
      <c r="O50" s="84">
        <v>0.84179104477611943</v>
      </c>
      <c r="P50" s="84">
        <v>0.68730650154798767</v>
      </c>
      <c r="Q50" s="84">
        <v>0.41025641025641024</v>
      </c>
      <c r="R50" s="84">
        <v>0.95975232198142413</v>
      </c>
      <c r="S50" s="84">
        <v>0.72727272727272729</v>
      </c>
    </row>
    <row r="51" spans="1:19" x14ac:dyDescent="0.2">
      <c r="A51" s="105" t="s">
        <v>17</v>
      </c>
      <c r="B51" s="106">
        <v>0.78260869565217395</v>
      </c>
      <c r="C51" s="106">
        <v>0.85875706214689262</v>
      </c>
      <c r="D51" s="106">
        <v>0.69714285714285718</v>
      </c>
      <c r="E51" s="106">
        <v>0.79185520361990946</v>
      </c>
      <c r="F51" s="106">
        <v>0.70270270270270274</v>
      </c>
      <c r="G51" s="106">
        <v>0.51020408163265307</v>
      </c>
      <c r="H51" s="106">
        <v>0.359375</v>
      </c>
      <c r="I51" s="106">
        <v>0.5670995670995671</v>
      </c>
      <c r="J51" s="106">
        <v>1</v>
      </c>
      <c r="K51" s="106">
        <v>0.75824175824175821</v>
      </c>
      <c r="L51" s="106">
        <v>0.85568627450980395</v>
      </c>
      <c r="M51" s="107">
        <v>4.6785714285714288</v>
      </c>
      <c r="N51" s="106">
        <v>0.87591240875912413</v>
      </c>
      <c r="O51" s="106">
        <v>0.78947368421052633</v>
      </c>
      <c r="P51" s="106">
        <v>0.6470588235294118</v>
      </c>
      <c r="Q51" s="106">
        <v>0.32</v>
      </c>
      <c r="R51" s="106">
        <v>0.88235294117647056</v>
      </c>
      <c r="S51" s="106">
        <v>0.5</v>
      </c>
    </row>
    <row r="52" spans="1:19" x14ac:dyDescent="0.2">
      <c r="A52" s="99" t="s">
        <v>18</v>
      </c>
      <c r="B52" s="84">
        <v>0.62318840579710144</v>
      </c>
      <c r="C52" s="84">
        <v>0.86699507389162567</v>
      </c>
      <c r="D52" s="84">
        <v>0.72677595628415304</v>
      </c>
      <c r="E52" s="84">
        <v>0.7055555555555556</v>
      </c>
      <c r="F52" s="84">
        <v>0.68807339449541283</v>
      </c>
      <c r="G52" s="84">
        <v>0.48623853211009177</v>
      </c>
      <c r="H52" s="84">
        <v>0.39860139860139859</v>
      </c>
      <c r="I52" s="84">
        <v>0.44736842105263158</v>
      </c>
      <c r="J52" s="84">
        <v>0.98843930635838151</v>
      </c>
      <c r="K52" s="84">
        <v>0.71717171717171713</v>
      </c>
      <c r="L52" s="84">
        <v>0.58656126482213444</v>
      </c>
      <c r="M52" s="85">
        <v>5.022346368715084</v>
      </c>
      <c r="N52" s="84">
        <v>0.88059701492537312</v>
      </c>
      <c r="O52" s="84">
        <v>0.35636363636363638</v>
      </c>
      <c r="P52" s="84">
        <v>0.70110701107011075</v>
      </c>
      <c r="Q52" s="84">
        <v>0.32</v>
      </c>
      <c r="R52" s="84">
        <v>0.91111111111111109</v>
      </c>
      <c r="S52" s="84">
        <v>0.33333333333333331</v>
      </c>
    </row>
    <row r="53" spans="1:19" x14ac:dyDescent="0.2">
      <c r="A53" s="105" t="s">
        <v>19</v>
      </c>
      <c r="B53" s="106">
        <v>0.57264957264957261</v>
      </c>
      <c r="C53" s="106">
        <v>0.81938325991189431</v>
      </c>
      <c r="D53" s="106">
        <v>0.6522346368715084</v>
      </c>
      <c r="E53" s="106">
        <v>0.7792521109770808</v>
      </c>
      <c r="F53" s="106">
        <v>0.66898148148148151</v>
      </c>
      <c r="G53" s="106">
        <v>0.43643512450851901</v>
      </c>
      <c r="H53" s="106">
        <v>0.46476190476190476</v>
      </c>
      <c r="I53" s="106">
        <v>0.33661202185792349</v>
      </c>
      <c r="J53" s="106">
        <v>0.96014492753623193</v>
      </c>
      <c r="K53" s="106">
        <v>0.72654155495978556</v>
      </c>
      <c r="L53" s="106" t="s">
        <v>305</v>
      </c>
      <c r="M53" s="107">
        <v>4.8160792951541849</v>
      </c>
      <c r="N53" s="106">
        <v>0.69087523277467411</v>
      </c>
      <c r="O53" s="106">
        <v>0.9095022624434389</v>
      </c>
      <c r="P53" s="106">
        <v>0.62790697674418605</v>
      </c>
      <c r="Q53" s="106">
        <v>0.13114754098360656</v>
      </c>
      <c r="R53" s="106">
        <v>0.94585253456221197</v>
      </c>
      <c r="S53" s="106">
        <v>0.47499999999999998</v>
      </c>
    </row>
    <row r="54" spans="1:19" x14ac:dyDescent="0.2">
      <c r="A54" s="99" t="s">
        <v>20</v>
      </c>
      <c r="B54" s="84">
        <v>0.8</v>
      </c>
      <c r="C54" s="84">
        <v>0.9178082191780822</v>
      </c>
      <c r="D54" s="84">
        <v>0.7931034482758621</v>
      </c>
      <c r="E54" s="84">
        <v>0.6987951807228916</v>
      </c>
      <c r="F54" s="84">
        <v>0.55421686746987953</v>
      </c>
      <c r="G54" s="84">
        <v>0.41538461538461541</v>
      </c>
      <c r="H54" s="84">
        <v>0.45652173913043476</v>
      </c>
      <c r="I54" s="84">
        <v>0.37</v>
      </c>
      <c r="J54" s="84">
        <v>1</v>
      </c>
      <c r="K54" s="84">
        <v>0.93939393939393945</v>
      </c>
      <c r="L54" s="84">
        <v>0.72068965517241379</v>
      </c>
      <c r="M54" s="85">
        <v>4.2833333333333332</v>
      </c>
      <c r="N54" s="84">
        <v>0.97435897435897434</v>
      </c>
      <c r="O54" s="84">
        <v>0.75</v>
      </c>
      <c r="P54" s="84">
        <v>0.59701492537313428</v>
      </c>
      <c r="Q54" s="84">
        <v>0.14285714285714285</v>
      </c>
      <c r="R54" s="84">
        <v>1</v>
      </c>
      <c r="S54" s="84" t="s">
        <v>198</v>
      </c>
    </row>
    <row r="55" spans="1:19" x14ac:dyDescent="0.2">
      <c r="A55" s="105" t="s">
        <v>21</v>
      </c>
      <c r="B55" s="106">
        <v>0.61403508771929827</v>
      </c>
      <c r="C55" s="106">
        <v>0.82585751978891819</v>
      </c>
      <c r="D55" s="106">
        <v>0.62720403022670024</v>
      </c>
      <c r="E55" s="106">
        <v>0.78363636363636369</v>
      </c>
      <c r="F55" s="106">
        <v>0.73298429319371727</v>
      </c>
      <c r="G55" s="106">
        <v>0.51271186440677963</v>
      </c>
      <c r="H55" s="106">
        <v>0.64379084967320266</v>
      </c>
      <c r="I55" s="106">
        <v>0.3252336448598131</v>
      </c>
      <c r="J55" s="106">
        <v>0.99035369774919613</v>
      </c>
      <c r="K55" s="106">
        <v>0.68780487804878043</v>
      </c>
      <c r="L55" s="106">
        <v>0.6638356164383562</v>
      </c>
      <c r="M55" s="107">
        <v>4.3388625592417061</v>
      </c>
      <c r="N55" s="106">
        <v>0.75206611570247939</v>
      </c>
      <c r="O55" s="106">
        <v>0.80560420315236425</v>
      </c>
      <c r="P55" s="106">
        <v>0.74456521739130432</v>
      </c>
      <c r="Q55" s="106">
        <v>0.27868852459016391</v>
      </c>
      <c r="R55" s="106">
        <v>0.96733212341197827</v>
      </c>
      <c r="S55" s="106">
        <v>0.81818181818181823</v>
      </c>
    </row>
    <row r="56" spans="1:19" x14ac:dyDescent="0.2">
      <c r="A56" s="99" t="s">
        <v>22</v>
      </c>
      <c r="B56" s="84">
        <v>0.95652173913043481</v>
      </c>
      <c r="C56" s="84">
        <v>0.95454545454545459</v>
      </c>
      <c r="D56" s="84">
        <v>0.63636363636363635</v>
      </c>
      <c r="E56" s="84">
        <v>0.88888888888888884</v>
      </c>
      <c r="F56" s="84">
        <v>0.88888888888888884</v>
      </c>
      <c r="G56" s="84">
        <v>0.57894736842105265</v>
      </c>
      <c r="H56" s="84">
        <v>0.63157894736842102</v>
      </c>
      <c r="I56" s="84">
        <v>0.6</v>
      </c>
      <c r="J56" s="84">
        <v>1</v>
      </c>
      <c r="K56" s="84">
        <v>1.1666666666666667</v>
      </c>
      <c r="L56" s="84">
        <v>0.66444444444444439</v>
      </c>
      <c r="M56" s="85">
        <v>5.0999999999999996</v>
      </c>
      <c r="N56" s="84">
        <v>0.73076923076923073</v>
      </c>
      <c r="O56" s="84">
        <v>0.74193548387096775</v>
      </c>
      <c r="P56" s="84">
        <v>0.45161290322580644</v>
      </c>
      <c r="Q56" s="84">
        <v>0.5</v>
      </c>
      <c r="R56" s="84">
        <v>0.93548387096774188</v>
      </c>
      <c r="S56" s="84">
        <v>1</v>
      </c>
    </row>
    <row r="57" spans="1:19" x14ac:dyDescent="0.2">
      <c r="A57" s="105" t="s">
        <v>23</v>
      </c>
      <c r="B57" s="106">
        <v>0.89743589743589747</v>
      </c>
      <c r="C57" s="106">
        <v>0.86896551724137927</v>
      </c>
      <c r="D57" s="106">
        <v>0.65625</v>
      </c>
      <c r="E57" s="106">
        <v>0.80689655172413788</v>
      </c>
      <c r="F57" s="106">
        <v>0.77333333333333332</v>
      </c>
      <c r="G57" s="106">
        <v>0.45</v>
      </c>
      <c r="H57" s="106">
        <v>0.34166666666666667</v>
      </c>
      <c r="I57" s="106">
        <v>0.36633663366336633</v>
      </c>
      <c r="J57" s="106">
        <v>1</v>
      </c>
      <c r="K57" s="106">
        <v>0.76146788990825687</v>
      </c>
      <c r="L57" s="106">
        <v>0.78776595744680855</v>
      </c>
      <c r="M57" s="107">
        <v>5.2418604651162788</v>
      </c>
      <c r="N57" s="106">
        <v>0.89772727272727271</v>
      </c>
      <c r="O57" s="106">
        <v>0.85875706214689262</v>
      </c>
      <c r="P57" s="106">
        <v>0.6964285714285714</v>
      </c>
      <c r="Q57" s="106">
        <v>0.31818181818181818</v>
      </c>
      <c r="R57" s="106">
        <v>0.90116279069767447</v>
      </c>
      <c r="S57" s="106">
        <v>0.83333333333333337</v>
      </c>
    </row>
    <row r="58" spans="1:19" x14ac:dyDescent="0.2">
      <c r="A58" s="108" t="s">
        <v>24</v>
      </c>
      <c r="B58" s="109">
        <v>0.72155264090747961</v>
      </c>
      <c r="C58" s="109">
        <v>0.84359925788497214</v>
      </c>
      <c r="D58" s="109">
        <v>0.65309766113194068</v>
      </c>
      <c r="E58" s="109">
        <v>0.75299270072992697</v>
      </c>
      <c r="F58" s="109">
        <v>0.6859585201793722</v>
      </c>
      <c r="G58" s="109">
        <v>0.46158896913985553</v>
      </c>
      <c r="H58" s="109">
        <v>0.47509671179883944</v>
      </c>
      <c r="I58" s="109">
        <v>0.3964691391816067</v>
      </c>
      <c r="J58" s="109">
        <v>0.9843715114981022</v>
      </c>
      <c r="K58" s="109">
        <v>0.69663648124191457</v>
      </c>
      <c r="L58" s="109">
        <v>0.59044854881266495</v>
      </c>
      <c r="M58" s="110">
        <v>4.9822202948829144</v>
      </c>
      <c r="N58" s="109">
        <v>0.77964180457946042</v>
      </c>
      <c r="O58" s="109">
        <v>0.80239268121041518</v>
      </c>
      <c r="P58" s="109">
        <v>0.66909727285985121</v>
      </c>
      <c r="Q58" s="109">
        <v>0.22386363636363638</v>
      </c>
      <c r="R58" s="109">
        <v>0.938600320093118</v>
      </c>
      <c r="S58" s="109">
        <v>0.57309941520467833</v>
      </c>
    </row>
    <row r="59" spans="1:19" x14ac:dyDescent="0.2">
      <c r="A59" s="121" t="s">
        <v>228</v>
      </c>
      <c r="B59" s="122">
        <v>0.7201986754966887</v>
      </c>
      <c r="C59" s="122">
        <v>0.83087802003535649</v>
      </c>
      <c r="D59" s="122">
        <v>0.60581859669138616</v>
      </c>
      <c r="E59" s="122">
        <v>0.7379134860050891</v>
      </c>
      <c r="F59" s="122">
        <v>0.71661101836393992</v>
      </c>
      <c r="G59" s="122">
        <v>0.467935871743487</v>
      </c>
      <c r="H59" s="122">
        <v>0.47787610619469029</v>
      </c>
      <c r="I59" s="122">
        <v>0.36534264513312964</v>
      </c>
      <c r="J59" s="122">
        <v>0.98278335724533716</v>
      </c>
      <c r="K59" s="122">
        <v>0.65886939571150094</v>
      </c>
      <c r="L59" s="122">
        <v>0.65689129698611581</v>
      </c>
      <c r="M59" s="123">
        <v>4.8045602605863191</v>
      </c>
      <c r="N59" s="122">
        <v>0.71915167095115684</v>
      </c>
      <c r="O59" s="122">
        <v>0.78583690987124466</v>
      </c>
      <c r="P59" s="122">
        <v>0.67303420701910266</v>
      </c>
      <c r="Q59" s="122">
        <v>0.2597864768683274</v>
      </c>
      <c r="R59" s="122">
        <v>0.94942324755989349</v>
      </c>
      <c r="S59" s="122">
        <v>0.75</v>
      </c>
    </row>
    <row r="60" spans="1:19" x14ac:dyDescent="0.2">
      <c r="A60" s="121" t="s">
        <v>229</v>
      </c>
      <c r="B60" s="122">
        <v>0.66842382709541381</v>
      </c>
      <c r="C60" s="122">
        <v>0.83936403508771928</v>
      </c>
      <c r="D60" s="122">
        <v>0.66114790286975722</v>
      </c>
      <c r="E60" s="122">
        <v>0.77236157122574534</v>
      </c>
      <c r="F60" s="122">
        <v>0.68926296633303008</v>
      </c>
      <c r="G60" s="122">
        <v>0.47572815533980584</v>
      </c>
      <c r="H60" s="122">
        <v>0.45434462444771723</v>
      </c>
      <c r="I60" s="122">
        <v>0.38412563667232597</v>
      </c>
      <c r="J60" s="122">
        <v>0.97603195739014648</v>
      </c>
      <c r="K60" s="122">
        <v>0.69869869869869872</v>
      </c>
      <c r="L60" s="122">
        <v>0.62657828282828287</v>
      </c>
      <c r="M60" s="123">
        <v>5.2135355892648771</v>
      </c>
      <c r="N60" s="122">
        <v>0.73137535816618915</v>
      </c>
      <c r="O60" s="122">
        <v>0.80105170902716916</v>
      </c>
      <c r="P60" s="122">
        <v>0.65457842248413423</v>
      </c>
      <c r="Q60" s="122">
        <v>0.1245674740484429</v>
      </c>
      <c r="R60" s="122">
        <v>0.92837837837837833</v>
      </c>
      <c r="S60" s="122">
        <v>0.41666666666666669</v>
      </c>
    </row>
    <row r="61" spans="1:19" x14ac:dyDescent="0.2">
      <c r="A61" s="121" t="s">
        <v>230</v>
      </c>
      <c r="B61" s="122">
        <v>0.76886035313001611</v>
      </c>
      <c r="C61" s="122">
        <v>0.85547201336675016</v>
      </c>
      <c r="D61" s="122">
        <v>0.7046671767406274</v>
      </c>
      <c r="E61" s="122">
        <v>0.74213406292749662</v>
      </c>
      <c r="F61" s="122">
        <v>0.64217859404686506</v>
      </c>
      <c r="G61" s="122">
        <v>0.42454873646209385</v>
      </c>
      <c r="H61" s="122">
        <v>0.46319365798414497</v>
      </c>
      <c r="I61" s="122">
        <v>0.41726618705035973</v>
      </c>
      <c r="J61" s="122">
        <v>0.99800995024875627</v>
      </c>
      <c r="K61" s="122">
        <v>0.69098712446351929</v>
      </c>
      <c r="L61" s="122">
        <v>0.53729989327641414</v>
      </c>
      <c r="M61" s="123">
        <v>4.8874083944037308</v>
      </c>
      <c r="N61" s="122">
        <v>0.89866369710467708</v>
      </c>
      <c r="O61" s="122">
        <v>0.78576094056172441</v>
      </c>
      <c r="P61" s="122">
        <v>0.68077956989247312</v>
      </c>
      <c r="Q61" s="122">
        <v>0.23157894736842105</v>
      </c>
      <c r="R61" s="122">
        <v>0.93265993265993263</v>
      </c>
      <c r="S61" s="122">
        <v>0.63529411764705879</v>
      </c>
    </row>
    <row r="62" spans="1:19" x14ac:dyDescent="0.2">
      <c r="A62" s="121" t="s">
        <v>16</v>
      </c>
      <c r="B62" s="122">
        <v>0.78482972136222906</v>
      </c>
      <c r="C62" s="122">
        <v>0.87341772151898733</v>
      </c>
      <c r="D62" s="122">
        <v>0.66382978723404251</v>
      </c>
      <c r="E62" s="122">
        <v>0.76444444444444448</v>
      </c>
      <c r="F62" s="122">
        <v>0.67266949152542377</v>
      </c>
      <c r="G62" s="122">
        <v>0.46831955922865015</v>
      </c>
      <c r="H62" s="122">
        <v>0.55125725338491294</v>
      </c>
      <c r="I62" s="122">
        <v>0.47923322683706071</v>
      </c>
      <c r="J62" s="122">
        <v>0.98540145985401462</v>
      </c>
      <c r="K62" s="122">
        <v>0.82499999999999996</v>
      </c>
      <c r="L62" s="122">
        <v>0.45885372112917022</v>
      </c>
      <c r="M62" s="123">
        <v>4.8809182209469153</v>
      </c>
      <c r="N62" s="122">
        <v>0.87700534759358284</v>
      </c>
      <c r="O62" s="122">
        <v>0.87214137214137211</v>
      </c>
      <c r="P62" s="122">
        <v>0.67543859649122806</v>
      </c>
      <c r="Q62" s="122">
        <v>0.36666666666666664</v>
      </c>
      <c r="R62" s="122">
        <v>0.94638949671772432</v>
      </c>
      <c r="S62" s="122">
        <v>0.56756756756756754</v>
      </c>
    </row>
    <row r="63" spans="1:19" x14ac:dyDescent="0.2">
      <c r="A63" s="91"/>
      <c r="B63" s="86"/>
      <c r="C63" s="86"/>
      <c r="D63" s="86"/>
      <c r="E63" s="86"/>
      <c r="F63" s="86"/>
      <c r="G63" s="86"/>
      <c r="H63" s="86"/>
      <c r="I63" s="86"/>
      <c r="J63" s="86"/>
      <c r="K63" s="86"/>
      <c r="L63" s="86"/>
      <c r="M63" s="87"/>
      <c r="N63" s="86"/>
      <c r="O63" s="86"/>
      <c r="P63" s="86"/>
      <c r="Q63" s="86"/>
      <c r="R63" s="86"/>
      <c r="S63" s="86"/>
    </row>
    <row r="64" spans="1:19" x14ac:dyDescent="0.2">
      <c r="A64" s="98" t="s">
        <v>28</v>
      </c>
      <c r="B64" s="88"/>
      <c r="C64" s="88"/>
      <c r="D64" s="88"/>
      <c r="E64" s="88"/>
      <c r="F64" s="88"/>
      <c r="G64" s="88"/>
      <c r="H64" s="88"/>
      <c r="I64" s="88"/>
      <c r="J64" s="88"/>
      <c r="K64" s="88"/>
      <c r="L64" s="88"/>
      <c r="M64" s="89"/>
      <c r="N64" s="88"/>
      <c r="O64" s="88"/>
      <c r="P64" s="88"/>
      <c r="Q64" s="88"/>
      <c r="R64" s="88"/>
      <c r="S64" s="88"/>
    </row>
    <row r="65" spans="1:19" x14ac:dyDescent="0.2">
      <c r="A65" s="99" t="s">
        <v>4</v>
      </c>
      <c r="B65" s="84">
        <v>0.76190476190476186</v>
      </c>
      <c r="C65" s="84">
        <v>0.8792134831460674</v>
      </c>
      <c r="D65" s="84">
        <v>0.66121495327102808</v>
      </c>
      <c r="E65" s="84">
        <v>0.71153846153846156</v>
      </c>
      <c r="F65" s="84">
        <v>0.68921775898520088</v>
      </c>
      <c r="G65" s="84">
        <v>0.45833333333333331</v>
      </c>
      <c r="H65" s="84">
        <v>0.65705128205128205</v>
      </c>
      <c r="I65" s="84">
        <v>0.40194174757281553</v>
      </c>
      <c r="J65" s="84">
        <v>0.97763578274760388</v>
      </c>
      <c r="K65" s="84">
        <v>0.54183266932270913</v>
      </c>
      <c r="L65" s="84">
        <v>0.72595155709342563</v>
      </c>
      <c r="M65" s="85">
        <v>4.7523992322456809</v>
      </c>
      <c r="N65" s="84">
        <v>0.8039867109634552</v>
      </c>
      <c r="O65" s="84">
        <v>0.72535211267605637</v>
      </c>
      <c r="P65" s="84">
        <v>0.55495495495495495</v>
      </c>
      <c r="Q65" s="84">
        <v>0.18604651162790697</v>
      </c>
      <c r="R65" s="84">
        <v>0.96160877513711152</v>
      </c>
      <c r="S65" s="84">
        <v>0.4</v>
      </c>
    </row>
    <row r="66" spans="1:19" x14ac:dyDescent="0.2">
      <c r="A66" s="105" t="s">
        <v>5</v>
      </c>
      <c r="B66" s="106">
        <v>0.75</v>
      </c>
      <c r="C66" s="106">
        <v>0.96969696969696972</v>
      </c>
      <c r="D66" s="106">
        <v>0.6875</v>
      </c>
      <c r="E66" s="106">
        <v>0.71875</v>
      </c>
      <c r="F66" s="106">
        <v>0.72727272727272729</v>
      </c>
      <c r="G66" s="106">
        <v>0.57777777777777772</v>
      </c>
      <c r="H66" s="106">
        <v>0.65625</v>
      </c>
      <c r="I66" s="106">
        <v>0.43902439024390244</v>
      </c>
      <c r="J66" s="106">
        <v>0.96875</v>
      </c>
      <c r="K66" s="106" t="s">
        <v>305</v>
      </c>
      <c r="L66" s="106">
        <v>0.77894736842105261</v>
      </c>
      <c r="M66" s="107">
        <v>5.4222222222222225</v>
      </c>
      <c r="N66" s="106">
        <v>0.72222222222222221</v>
      </c>
      <c r="O66" s="106">
        <v>0.83333333333333337</v>
      </c>
      <c r="P66" s="106">
        <v>0.6428571428571429</v>
      </c>
      <c r="Q66" s="106">
        <v>0</v>
      </c>
      <c r="R66" s="106">
        <v>0.92592592592592593</v>
      </c>
      <c r="S66" s="106">
        <v>0</v>
      </c>
    </row>
    <row r="67" spans="1:19" x14ac:dyDescent="0.2">
      <c r="A67" s="99" t="s">
        <v>6</v>
      </c>
      <c r="B67" s="84">
        <v>0.77981651376146788</v>
      </c>
      <c r="C67" s="84">
        <v>0.87619047619047619</v>
      </c>
      <c r="D67" s="84">
        <v>0.60162601626016265</v>
      </c>
      <c r="E67" s="84">
        <v>0.73571428571428577</v>
      </c>
      <c r="F67" s="84">
        <v>0.62328767123287676</v>
      </c>
      <c r="G67" s="84">
        <v>0.47933884297520662</v>
      </c>
      <c r="H67" s="84">
        <v>0.58024691358024694</v>
      </c>
      <c r="I67" s="84">
        <v>0.47651006711409394</v>
      </c>
      <c r="J67" s="84">
        <v>0.91304347826086951</v>
      </c>
      <c r="K67" s="84">
        <v>0.60273972602739723</v>
      </c>
      <c r="L67" s="84">
        <v>0.52054794520547942</v>
      </c>
      <c r="M67" s="85">
        <v>5.6942675159235669</v>
      </c>
      <c r="N67" s="84">
        <v>0.90123456790123457</v>
      </c>
      <c r="O67" s="84">
        <v>0.93846153846153846</v>
      </c>
      <c r="P67" s="84">
        <v>0.52892561983471076</v>
      </c>
      <c r="Q67" s="84">
        <v>0.56000000000000005</v>
      </c>
      <c r="R67" s="84">
        <v>0.96747967479674801</v>
      </c>
      <c r="S67" s="84">
        <v>0.5</v>
      </c>
    </row>
    <row r="68" spans="1:19" x14ac:dyDescent="0.2">
      <c r="A68" s="105" t="s">
        <v>7</v>
      </c>
      <c r="B68" s="106">
        <v>0.53703703703703709</v>
      </c>
      <c r="C68" s="106">
        <v>0.87850467289719625</v>
      </c>
      <c r="D68" s="106">
        <v>0.69934640522875813</v>
      </c>
      <c r="E68" s="106">
        <v>0.79347826086956519</v>
      </c>
      <c r="F68" s="106">
        <v>0.73684210526315785</v>
      </c>
      <c r="G68" s="106">
        <v>0.52755905511811019</v>
      </c>
      <c r="H68" s="106">
        <v>0.671875</v>
      </c>
      <c r="I68" s="106">
        <v>0.22330097087378642</v>
      </c>
      <c r="J68" s="106">
        <v>1</v>
      </c>
      <c r="K68" s="106">
        <v>0.71604938271604934</v>
      </c>
      <c r="L68" s="106">
        <v>0.34182692307692308</v>
      </c>
      <c r="M68" s="107">
        <v>5.0734463276836159</v>
      </c>
      <c r="N68" s="106">
        <v>0.83333333333333337</v>
      </c>
      <c r="O68" s="106">
        <v>0.82692307692307687</v>
      </c>
      <c r="P68" s="106">
        <v>0.54794520547945202</v>
      </c>
      <c r="Q68" s="106">
        <v>0.15</v>
      </c>
      <c r="R68" s="106">
        <v>0.95138888888888884</v>
      </c>
      <c r="S68" s="106">
        <v>0.5</v>
      </c>
    </row>
    <row r="69" spans="1:19" x14ac:dyDescent="0.2">
      <c r="A69" s="99" t="s">
        <v>8</v>
      </c>
      <c r="B69" s="84">
        <v>0.745694022289767</v>
      </c>
      <c r="C69" s="84">
        <v>0.89088863892013503</v>
      </c>
      <c r="D69" s="84">
        <v>0.57707910750507097</v>
      </c>
      <c r="E69" s="84">
        <v>0.68599464763603923</v>
      </c>
      <c r="F69" s="84">
        <v>0.65209634255129345</v>
      </c>
      <c r="G69" s="84">
        <v>0.44072948328267475</v>
      </c>
      <c r="H69" s="84">
        <v>0.56005056890012639</v>
      </c>
      <c r="I69" s="84">
        <v>0.34956794972505889</v>
      </c>
      <c r="J69" s="84">
        <v>0.96212121212121215</v>
      </c>
      <c r="K69" s="84">
        <v>0.6123778501628665</v>
      </c>
      <c r="L69" s="84">
        <v>0.734785875281743</v>
      </c>
      <c r="M69" s="85">
        <v>5.1411387329591021</v>
      </c>
      <c r="N69" s="84">
        <v>0.74365821094793061</v>
      </c>
      <c r="O69" s="84">
        <v>0.8702749140893471</v>
      </c>
      <c r="P69" s="84">
        <v>0.56271777003484325</v>
      </c>
      <c r="Q69" s="84">
        <v>0.33716475095785442</v>
      </c>
      <c r="R69" s="84">
        <v>0.94909404659188956</v>
      </c>
      <c r="S69" s="84">
        <v>0.71111111111111114</v>
      </c>
    </row>
    <row r="70" spans="1:19" x14ac:dyDescent="0.2">
      <c r="A70" s="105" t="s">
        <v>9</v>
      </c>
      <c r="B70" s="106">
        <v>0.8936170212765957</v>
      </c>
      <c r="C70" s="106">
        <v>0.82608695652173914</v>
      </c>
      <c r="D70" s="106">
        <v>0.72340425531914898</v>
      </c>
      <c r="E70" s="106">
        <v>0.7857142857142857</v>
      </c>
      <c r="F70" s="106">
        <v>0.78723404255319152</v>
      </c>
      <c r="G70" s="106">
        <v>0.60465116279069764</v>
      </c>
      <c r="H70" s="106">
        <v>0.81818181818181823</v>
      </c>
      <c r="I70" s="106">
        <v>0.5161290322580645</v>
      </c>
      <c r="J70" s="106">
        <v>1</v>
      </c>
      <c r="K70" s="106" t="s">
        <v>305</v>
      </c>
      <c r="L70" s="106">
        <v>0.67377049180327864</v>
      </c>
      <c r="M70" s="107">
        <v>4.875</v>
      </c>
      <c r="N70" s="106">
        <v>0.96296296296296291</v>
      </c>
      <c r="O70" s="106">
        <v>0.93442622950819676</v>
      </c>
      <c r="P70" s="106">
        <v>0.62295081967213117</v>
      </c>
      <c r="Q70" s="106">
        <v>0.23076923076923078</v>
      </c>
      <c r="R70" s="106">
        <v>0.95081967213114749</v>
      </c>
      <c r="S70" s="106">
        <v>0.66666666666666663</v>
      </c>
    </row>
    <row r="71" spans="1:19" x14ac:dyDescent="0.2">
      <c r="A71" s="99" t="s">
        <v>10</v>
      </c>
      <c r="B71" s="84">
        <v>0.73684210526315785</v>
      </c>
      <c r="C71" s="84">
        <v>0.93150684931506844</v>
      </c>
      <c r="D71" s="84">
        <v>0.69512195121951215</v>
      </c>
      <c r="E71" s="84">
        <v>0.72602739726027399</v>
      </c>
      <c r="F71" s="84">
        <v>0.65476190476190477</v>
      </c>
      <c r="G71" s="84">
        <v>0.50632911392405067</v>
      </c>
      <c r="H71" s="84">
        <v>0.6428571428571429</v>
      </c>
      <c r="I71" s="84">
        <v>0.2857142857142857</v>
      </c>
      <c r="J71" s="84">
        <v>1</v>
      </c>
      <c r="K71" s="84">
        <v>0.84615384615384615</v>
      </c>
      <c r="L71" s="84">
        <v>0.41138211382113821</v>
      </c>
      <c r="M71" s="85">
        <v>5.0877192982456139</v>
      </c>
      <c r="N71" s="84">
        <v>0.88059701492537312</v>
      </c>
      <c r="O71" s="84">
        <v>0.80172413793103448</v>
      </c>
      <c r="P71" s="84">
        <v>0.4375</v>
      </c>
      <c r="Q71" s="84">
        <v>0.10714285714285714</v>
      </c>
      <c r="R71" s="84">
        <v>0.98245614035087714</v>
      </c>
      <c r="S71" s="84">
        <v>0</v>
      </c>
    </row>
    <row r="72" spans="1:19" x14ac:dyDescent="0.2">
      <c r="A72" s="105" t="s">
        <v>11</v>
      </c>
      <c r="B72" s="106">
        <v>0.8571428571428571</v>
      </c>
      <c r="C72" s="106">
        <v>0.80952380952380953</v>
      </c>
      <c r="D72" s="106">
        <v>0.625</v>
      </c>
      <c r="E72" s="106">
        <v>0.44444444444444442</v>
      </c>
      <c r="F72" s="106">
        <v>0.44444444444444442</v>
      </c>
      <c r="G72" s="106">
        <v>0.33333333333333331</v>
      </c>
      <c r="H72" s="106">
        <v>0.625</v>
      </c>
      <c r="I72" s="106">
        <v>0.22727272727272727</v>
      </c>
      <c r="J72" s="106">
        <v>1</v>
      </c>
      <c r="K72" s="106" t="s">
        <v>305</v>
      </c>
      <c r="L72" s="106">
        <v>0.47826086956521741</v>
      </c>
      <c r="M72" s="107">
        <v>4.1111111111111107</v>
      </c>
      <c r="N72" s="106" t="s">
        <v>305</v>
      </c>
      <c r="O72" s="106">
        <v>0.77272727272727271</v>
      </c>
      <c r="P72" s="106">
        <v>0.5714285714285714</v>
      </c>
      <c r="Q72" s="106">
        <v>0.5</v>
      </c>
      <c r="R72" s="106">
        <v>0.95454545454545459</v>
      </c>
      <c r="S72" s="106">
        <v>0</v>
      </c>
    </row>
    <row r="73" spans="1:19" x14ac:dyDescent="0.2">
      <c r="A73" s="99" t="s">
        <v>30</v>
      </c>
      <c r="B73" s="84">
        <v>0.9</v>
      </c>
      <c r="C73" s="84">
        <v>0.94871794871794868</v>
      </c>
      <c r="D73" s="84">
        <v>0.61904761904761907</v>
      </c>
      <c r="E73" s="84">
        <v>0.60416666666666663</v>
      </c>
      <c r="F73" s="84">
        <v>0.59615384615384615</v>
      </c>
      <c r="G73" s="84">
        <v>0.49019607843137253</v>
      </c>
      <c r="H73" s="84">
        <v>0.62857142857142856</v>
      </c>
      <c r="I73" s="84">
        <v>0.30188679245283018</v>
      </c>
      <c r="J73" s="84">
        <v>1</v>
      </c>
      <c r="K73" s="84" t="s">
        <v>305</v>
      </c>
      <c r="L73" s="84">
        <v>0.81228070175438594</v>
      </c>
      <c r="M73" s="85">
        <v>5.8095238095238093</v>
      </c>
      <c r="N73" s="84">
        <v>1</v>
      </c>
      <c r="O73" s="84">
        <v>0.765625</v>
      </c>
      <c r="P73" s="84">
        <v>0.45901639344262296</v>
      </c>
      <c r="Q73" s="84">
        <v>0.27272727272727271</v>
      </c>
      <c r="R73" s="84">
        <v>0.89090909090909087</v>
      </c>
      <c r="S73" s="84">
        <v>0.66666666666666663</v>
      </c>
    </row>
    <row r="74" spans="1:19" x14ac:dyDescent="0.2">
      <c r="A74" s="105" t="s">
        <v>13</v>
      </c>
      <c r="B74" s="106">
        <v>0.80952380952380953</v>
      </c>
      <c r="C74" s="106">
        <v>0.84210526315789469</v>
      </c>
      <c r="D74" s="106">
        <v>0.53333333333333333</v>
      </c>
      <c r="E74" s="106">
        <v>0.6428571428571429</v>
      </c>
      <c r="F74" s="106">
        <v>0.5714285714285714</v>
      </c>
      <c r="G74" s="106">
        <v>0.42105263157894735</v>
      </c>
      <c r="H74" s="106">
        <v>0.625</v>
      </c>
      <c r="I74" s="106">
        <v>0.4</v>
      </c>
      <c r="J74" s="106">
        <v>1</v>
      </c>
      <c r="K74" s="106" t="s">
        <v>305</v>
      </c>
      <c r="L74" s="106" t="s">
        <v>305</v>
      </c>
      <c r="M74" s="107" t="s">
        <v>305</v>
      </c>
      <c r="N74" s="106" t="s">
        <v>305</v>
      </c>
      <c r="O74" s="106">
        <v>0.54166666666666663</v>
      </c>
      <c r="P74" s="106">
        <v>0.5</v>
      </c>
      <c r="Q74" s="106">
        <v>0</v>
      </c>
      <c r="R74" s="106">
        <v>0.875</v>
      </c>
      <c r="S74" s="106">
        <v>0</v>
      </c>
    </row>
    <row r="75" spans="1:19" x14ac:dyDescent="0.2">
      <c r="A75" s="99" t="s">
        <v>14</v>
      </c>
      <c r="B75" s="84">
        <v>0.73333333333333328</v>
      </c>
      <c r="C75" s="84">
        <v>0.8214285714285714</v>
      </c>
      <c r="D75" s="84">
        <v>0.58823529411764708</v>
      </c>
      <c r="E75" s="84">
        <v>0.8571428571428571</v>
      </c>
      <c r="F75" s="84">
        <v>0.7142857142857143</v>
      </c>
      <c r="G75" s="84">
        <v>0.5714285714285714</v>
      </c>
      <c r="H75" s="84">
        <v>0.68181818181818177</v>
      </c>
      <c r="I75" s="84">
        <v>0.36842105263157893</v>
      </c>
      <c r="J75" s="84">
        <v>0.95652173913043481</v>
      </c>
      <c r="K75" s="84" t="s">
        <v>305</v>
      </c>
      <c r="L75" s="84">
        <v>0.76086956521739135</v>
      </c>
      <c r="M75" s="85">
        <v>5</v>
      </c>
      <c r="N75" s="84" t="s">
        <v>305</v>
      </c>
      <c r="O75" s="84">
        <v>0.61111111111111116</v>
      </c>
      <c r="P75" s="84">
        <v>0.72222222222222221</v>
      </c>
      <c r="Q75" s="84">
        <v>0.5</v>
      </c>
      <c r="R75" s="84">
        <v>1</v>
      </c>
      <c r="S75" s="84" t="s">
        <v>305</v>
      </c>
    </row>
    <row r="76" spans="1:19" x14ac:dyDescent="0.2">
      <c r="A76" s="105" t="s">
        <v>15</v>
      </c>
      <c r="B76" s="106">
        <v>0.88888888888888884</v>
      </c>
      <c r="C76" s="106">
        <v>0.88888888888888884</v>
      </c>
      <c r="D76" s="106">
        <v>0.77777777777777779</v>
      </c>
      <c r="E76" s="106">
        <v>0.5</v>
      </c>
      <c r="F76" s="106">
        <v>0.53333333333333333</v>
      </c>
      <c r="G76" s="106">
        <v>0.55555555555555558</v>
      </c>
      <c r="H76" s="106">
        <v>0.625</v>
      </c>
      <c r="I76" s="106">
        <v>0.75</v>
      </c>
      <c r="J76" s="106">
        <v>1</v>
      </c>
      <c r="K76" s="106" t="s">
        <v>305</v>
      </c>
      <c r="L76" s="106">
        <v>0.6166666666666667</v>
      </c>
      <c r="M76" s="107">
        <v>6.4444444444444446</v>
      </c>
      <c r="N76" s="106" t="s">
        <v>305</v>
      </c>
      <c r="O76" s="106">
        <v>1</v>
      </c>
      <c r="P76" s="106">
        <v>0.5</v>
      </c>
      <c r="Q76" s="106">
        <v>0</v>
      </c>
      <c r="R76" s="106">
        <v>1</v>
      </c>
      <c r="S76" s="106" t="s">
        <v>305</v>
      </c>
    </row>
    <row r="77" spans="1:19" x14ac:dyDescent="0.2">
      <c r="A77" s="99" t="s">
        <v>16</v>
      </c>
      <c r="B77" s="84">
        <v>0.63043478260869568</v>
      </c>
      <c r="C77" s="84">
        <v>0.84444444444444444</v>
      </c>
      <c r="D77" s="84">
        <v>0.5535714285714286</v>
      </c>
      <c r="E77" s="84">
        <v>0.84057971014492749</v>
      </c>
      <c r="F77" s="84">
        <v>0.73913043478260865</v>
      </c>
      <c r="G77" s="84">
        <v>0.55102040816326525</v>
      </c>
      <c r="H77" s="84">
        <v>0.65714285714285714</v>
      </c>
      <c r="I77" s="84">
        <v>0.37142857142857144</v>
      </c>
      <c r="J77" s="84">
        <v>0.97368421052631582</v>
      </c>
      <c r="K77" s="84" t="s">
        <v>305</v>
      </c>
      <c r="L77" s="84">
        <v>0.92212389380530968</v>
      </c>
      <c r="M77" s="85">
        <v>4.8444444444444441</v>
      </c>
      <c r="N77" s="84">
        <v>0.88888888888888884</v>
      </c>
      <c r="O77" s="84">
        <v>0.77611940298507465</v>
      </c>
      <c r="P77" s="84">
        <v>0.5625</v>
      </c>
      <c r="Q77" s="84">
        <v>0.53333333333333333</v>
      </c>
      <c r="R77" s="84">
        <v>0.90769230769230769</v>
      </c>
      <c r="S77" s="84">
        <v>0.75</v>
      </c>
    </row>
    <row r="78" spans="1:19" x14ac:dyDescent="0.2">
      <c r="A78" s="105" t="s">
        <v>17</v>
      </c>
      <c r="B78" s="106">
        <v>0.6428571428571429</v>
      </c>
      <c r="C78" s="106">
        <v>0.9285714285714286</v>
      </c>
      <c r="D78" s="106">
        <v>0.5</v>
      </c>
      <c r="E78" s="106">
        <v>0.81818181818181823</v>
      </c>
      <c r="F78" s="106">
        <v>0.63636363636363635</v>
      </c>
      <c r="G78" s="106">
        <v>0.36363636363636365</v>
      </c>
      <c r="H78" s="106">
        <v>0.5</v>
      </c>
      <c r="I78" s="106">
        <v>0.7142857142857143</v>
      </c>
      <c r="J78" s="106">
        <v>1</v>
      </c>
      <c r="K78" s="106" t="s">
        <v>305</v>
      </c>
      <c r="L78" s="106" t="s">
        <v>305</v>
      </c>
      <c r="M78" s="107" t="s">
        <v>305</v>
      </c>
      <c r="N78" s="106" t="s">
        <v>305</v>
      </c>
      <c r="O78" s="106">
        <v>0.73333333333333328</v>
      </c>
      <c r="P78" s="106">
        <v>0.4</v>
      </c>
      <c r="Q78" s="106">
        <v>0</v>
      </c>
      <c r="R78" s="106">
        <v>0.93333333333333335</v>
      </c>
      <c r="S78" s="106" t="s">
        <v>305</v>
      </c>
    </row>
    <row r="79" spans="1:19" x14ac:dyDescent="0.2">
      <c r="A79" s="99" t="s">
        <v>18</v>
      </c>
      <c r="B79" s="84">
        <v>0.58823529411764708</v>
      </c>
      <c r="C79" s="84">
        <v>1</v>
      </c>
      <c r="D79" s="84">
        <v>0.7857142857142857</v>
      </c>
      <c r="E79" s="84">
        <v>0.83333333333333337</v>
      </c>
      <c r="F79" s="84">
        <v>0.7857142857142857</v>
      </c>
      <c r="G79" s="84">
        <v>0.63157894736842102</v>
      </c>
      <c r="H79" s="84">
        <v>0.7142857142857143</v>
      </c>
      <c r="I79" s="84">
        <v>0.30769230769230771</v>
      </c>
      <c r="J79" s="84">
        <v>1</v>
      </c>
      <c r="K79" s="84" t="s">
        <v>305</v>
      </c>
      <c r="L79" s="84">
        <v>0.51666666666666672</v>
      </c>
      <c r="M79" s="85">
        <v>4.7</v>
      </c>
      <c r="N79" s="84" t="s">
        <v>305</v>
      </c>
      <c r="O79" s="84">
        <v>0</v>
      </c>
      <c r="P79" s="84">
        <v>0.7142857142857143</v>
      </c>
      <c r="Q79" s="84">
        <v>0</v>
      </c>
      <c r="R79" s="84">
        <v>1</v>
      </c>
      <c r="S79" s="84" t="s">
        <v>305</v>
      </c>
    </row>
    <row r="80" spans="1:19" x14ac:dyDescent="0.2">
      <c r="A80" s="105" t="s">
        <v>19</v>
      </c>
      <c r="B80" s="106">
        <v>0.47272727272727272</v>
      </c>
      <c r="C80" s="106">
        <v>0.83177570093457942</v>
      </c>
      <c r="D80" s="106">
        <v>0.7142857142857143</v>
      </c>
      <c r="E80" s="106">
        <v>0.7640449438202247</v>
      </c>
      <c r="F80" s="106">
        <v>0.67032967032967028</v>
      </c>
      <c r="G80" s="106">
        <v>0.47058823529411764</v>
      </c>
      <c r="H80" s="106">
        <v>0.71590909090909094</v>
      </c>
      <c r="I80" s="106">
        <v>0.51666666666666672</v>
      </c>
      <c r="J80" s="106">
        <v>0.9887640449438202</v>
      </c>
      <c r="K80" s="106">
        <v>0.55000000000000004</v>
      </c>
      <c r="L80" s="106" t="s">
        <v>305</v>
      </c>
      <c r="M80" s="107">
        <v>7.8125</v>
      </c>
      <c r="N80" s="106">
        <v>0.83018867924528306</v>
      </c>
      <c r="O80" s="106">
        <v>0.92452830188679247</v>
      </c>
      <c r="P80" s="106">
        <v>0.5</v>
      </c>
      <c r="Q80" s="106">
        <v>0.21428571428571427</v>
      </c>
      <c r="R80" s="106">
        <v>0.98076923076923073</v>
      </c>
      <c r="S80" s="106">
        <v>0</v>
      </c>
    </row>
    <row r="81" spans="1:19" x14ac:dyDescent="0.2">
      <c r="A81" s="99" t="s">
        <v>20</v>
      </c>
      <c r="B81" s="84">
        <v>0.5</v>
      </c>
      <c r="C81" s="84">
        <v>1</v>
      </c>
      <c r="D81" s="84">
        <v>0.75</v>
      </c>
      <c r="E81" s="84">
        <v>0.7142857142857143</v>
      </c>
      <c r="F81" s="84">
        <v>0.7142857142857143</v>
      </c>
      <c r="G81" s="84">
        <v>0.5714285714285714</v>
      </c>
      <c r="H81" s="84">
        <v>0.5</v>
      </c>
      <c r="I81" s="84">
        <v>0.25</v>
      </c>
      <c r="J81" s="84">
        <v>1</v>
      </c>
      <c r="K81" s="84" t="s">
        <v>305</v>
      </c>
      <c r="L81" s="84">
        <v>0.84705882352941175</v>
      </c>
      <c r="M81" s="85">
        <v>4</v>
      </c>
      <c r="N81" s="84" t="s">
        <v>305</v>
      </c>
      <c r="O81" s="84">
        <v>1</v>
      </c>
      <c r="P81" s="84">
        <v>0.36363636363636365</v>
      </c>
      <c r="Q81" s="84">
        <v>0</v>
      </c>
      <c r="R81" s="84">
        <v>1</v>
      </c>
      <c r="S81" s="84" t="s">
        <v>305</v>
      </c>
    </row>
    <row r="82" spans="1:19" x14ac:dyDescent="0.2">
      <c r="A82" s="105" t="s">
        <v>21</v>
      </c>
      <c r="B82" s="106">
        <v>0.57938718662952648</v>
      </c>
      <c r="C82" s="106">
        <v>0.86532951289398286</v>
      </c>
      <c r="D82" s="106">
        <v>0.69209809264305178</v>
      </c>
      <c r="E82" s="106">
        <v>0.77402597402597406</v>
      </c>
      <c r="F82" s="106">
        <v>0.75818639798488663</v>
      </c>
      <c r="G82" s="106">
        <v>0.49719101123595505</v>
      </c>
      <c r="H82" s="106">
        <v>0.75167785234899331</v>
      </c>
      <c r="I82" s="106">
        <v>0.26255707762557079</v>
      </c>
      <c r="J82" s="106">
        <v>0.98006644518272423</v>
      </c>
      <c r="K82" s="106">
        <v>0.55376344086021501</v>
      </c>
      <c r="L82" s="106">
        <v>0.66570247933884297</v>
      </c>
      <c r="M82" s="107">
        <v>4.5659824046920825</v>
      </c>
      <c r="N82" s="106">
        <v>0.74903474903474898</v>
      </c>
      <c r="O82" s="106">
        <v>0.79848866498740556</v>
      </c>
      <c r="P82" s="106">
        <v>0.59536082474226804</v>
      </c>
      <c r="Q82" s="106">
        <v>0.189873417721519</v>
      </c>
      <c r="R82" s="106">
        <v>0.95789473684210524</v>
      </c>
      <c r="S82" s="106">
        <v>0.6428571428571429</v>
      </c>
    </row>
    <row r="83" spans="1:19" x14ac:dyDescent="0.2">
      <c r="A83" s="99" t="s">
        <v>22</v>
      </c>
      <c r="B83" s="84">
        <v>0.75</v>
      </c>
      <c r="C83" s="84">
        <v>0.75</v>
      </c>
      <c r="D83" s="84">
        <v>1</v>
      </c>
      <c r="E83" s="84" t="s">
        <v>305</v>
      </c>
      <c r="F83" s="84" t="s">
        <v>305</v>
      </c>
      <c r="G83" s="84">
        <v>0.33333333333333331</v>
      </c>
      <c r="H83" s="84">
        <v>1</v>
      </c>
      <c r="I83" s="84">
        <v>1</v>
      </c>
      <c r="J83" s="84">
        <v>1</v>
      </c>
      <c r="K83" s="84" t="s">
        <v>305</v>
      </c>
      <c r="L83" s="84">
        <v>0.9</v>
      </c>
      <c r="M83" s="85">
        <v>5</v>
      </c>
      <c r="N83" s="84" t="s">
        <v>305</v>
      </c>
      <c r="O83" s="84">
        <v>0.75</v>
      </c>
      <c r="P83" s="84">
        <v>0.5</v>
      </c>
      <c r="Q83" s="84">
        <v>0</v>
      </c>
      <c r="R83" s="84">
        <v>1</v>
      </c>
      <c r="S83" s="84" t="s">
        <v>305</v>
      </c>
    </row>
    <row r="84" spans="1:19" x14ac:dyDescent="0.2">
      <c r="A84" s="105" t="s">
        <v>23</v>
      </c>
      <c r="B84" s="106">
        <v>0.91666666666666663</v>
      </c>
      <c r="C84" s="106">
        <v>1</v>
      </c>
      <c r="D84" s="106">
        <v>0.75</v>
      </c>
      <c r="E84" s="106">
        <v>0.90476190476190477</v>
      </c>
      <c r="F84" s="106">
        <v>0.8571428571428571</v>
      </c>
      <c r="G84" s="106">
        <v>0.5</v>
      </c>
      <c r="H84" s="106">
        <v>0.5</v>
      </c>
      <c r="I84" s="106">
        <v>0.41176470588235292</v>
      </c>
      <c r="J84" s="106">
        <v>1</v>
      </c>
      <c r="K84" s="106" t="s">
        <v>305</v>
      </c>
      <c r="L84" s="106">
        <v>1.0785714285714285</v>
      </c>
      <c r="M84" s="107">
        <v>5.208333333333333</v>
      </c>
      <c r="N84" s="106" t="s">
        <v>305</v>
      </c>
      <c r="O84" s="106">
        <v>0.875</v>
      </c>
      <c r="P84" s="106">
        <v>0.7142857142857143</v>
      </c>
      <c r="Q84" s="106">
        <v>1</v>
      </c>
      <c r="R84" s="106">
        <v>0.8666666666666667</v>
      </c>
      <c r="S84" s="106">
        <v>1</v>
      </c>
    </row>
    <row r="85" spans="1:19" x14ac:dyDescent="0.2">
      <c r="A85" s="108" t="s">
        <v>24</v>
      </c>
      <c r="B85" s="109">
        <v>0.70626792298238428</v>
      </c>
      <c r="C85" s="109">
        <v>0.88003502626970231</v>
      </c>
      <c r="D85" s="109">
        <v>0.63341250989707043</v>
      </c>
      <c r="E85" s="109">
        <v>0.72323379461034232</v>
      </c>
      <c r="F85" s="109">
        <v>0.68374244041266452</v>
      </c>
      <c r="G85" s="109">
        <v>0.47258064516129034</v>
      </c>
      <c r="H85" s="109">
        <v>0.63226141078838172</v>
      </c>
      <c r="I85" s="109">
        <v>0.34513546798029554</v>
      </c>
      <c r="J85" s="109">
        <v>0.97251374312843575</v>
      </c>
      <c r="K85" s="109">
        <v>0.60046012269938653</v>
      </c>
      <c r="L85" s="109">
        <v>0.67773573005361087</v>
      </c>
      <c r="M85" s="110">
        <v>5.0671048080249053</v>
      </c>
      <c r="N85" s="109">
        <v>0.78228571428571425</v>
      </c>
      <c r="O85" s="109">
        <v>0.82286096256684493</v>
      </c>
      <c r="P85" s="109">
        <v>0.55586017820424949</v>
      </c>
      <c r="Q85" s="109">
        <v>0.26511627906976742</v>
      </c>
      <c r="R85" s="109">
        <v>0.95362418412916528</v>
      </c>
      <c r="S85" s="109">
        <v>0.57017543859649122</v>
      </c>
    </row>
    <row r="86" spans="1:19" x14ac:dyDescent="0.2">
      <c r="A86" s="121" t="s">
        <v>228</v>
      </c>
      <c r="B86" s="122">
        <v>0.71493728620296471</v>
      </c>
      <c r="C86" s="122">
        <v>0.88162762022194818</v>
      </c>
      <c r="D86" s="122">
        <v>0.62068965517241381</v>
      </c>
      <c r="E86" s="122">
        <v>0.71026156941649898</v>
      </c>
      <c r="F86" s="122">
        <v>0.68229426433915208</v>
      </c>
      <c r="G86" s="122">
        <v>0.4576566125290023</v>
      </c>
      <c r="H86" s="122">
        <v>0.62333099086437105</v>
      </c>
      <c r="I86" s="122">
        <v>0.34476614699331848</v>
      </c>
      <c r="J86" s="122">
        <v>0.96920923722883134</v>
      </c>
      <c r="K86" s="122">
        <v>0.58515699333967652</v>
      </c>
      <c r="L86" s="122">
        <v>0.71908112582781458</v>
      </c>
      <c r="M86" s="123">
        <v>4.9524705882352942</v>
      </c>
      <c r="N86" s="122">
        <v>0.758594346829641</v>
      </c>
      <c r="O86" s="122">
        <v>0.81648812296227291</v>
      </c>
      <c r="P86" s="122">
        <v>0.56804172593646274</v>
      </c>
      <c r="Q86" s="122">
        <v>0.27176220806794055</v>
      </c>
      <c r="R86" s="122">
        <v>0.95437262357414454</v>
      </c>
      <c r="S86" s="122">
        <v>0.620253164556962</v>
      </c>
    </row>
    <row r="87" spans="1:19" x14ac:dyDescent="0.2">
      <c r="A87" s="121" t="s">
        <v>229</v>
      </c>
      <c r="B87" s="122">
        <v>0.58585858585858586</v>
      </c>
      <c r="C87" s="122">
        <v>0.875</v>
      </c>
      <c r="D87" s="122">
        <v>0.69942196531791911</v>
      </c>
      <c r="E87" s="122">
        <v>0.74509803921568629</v>
      </c>
      <c r="F87" s="122">
        <v>0.67721518987341767</v>
      </c>
      <c r="G87" s="122">
        <v>0.49115044247787609</v>
      </c>
      <c r="H87" s="122">
        <v>0.68354430379746833</v>
      </c>
      <c r="I87" s="122">
        <v>0.46305418719211822</v>
      </c>
      <c r="J87" s="122">
        <v>0.98787878787878791</v>
      </c>
      <c r="K87" s="122">
        <v>0.55000000000000004</v>
      </c>
      <c r="L87" s="122">
        <v>0.64109589041095894</v>
      </c>
      <c r="M87" s="123">
        <v>5.976923076923077</v>
      </c>
      <c r="N87" s="122">
        <v>0.80281690140845074</v>
      </c>
      <c r="O87" s="122">
        <v>0.83888888888888891</v>
      </c>
      <c r="P87" s="122">
        <v>0.53142857142857147</v>
      </c>
      <c r="Q87" s="122">
        <v>0.17857142857142858</v>
      </c>
      <c r="R87" s="122">
        <v>0.96571428571428575</v>
      </c>
      <c r="S87" s="122">
        <v>0</v>
      </c>
    </row>
    <row r="88" spans="1:19" x14ac:dyDescent="0.2">
      <c r="A88" s="121" t="s">
        <v>230</v>
      </c>
      <c r="B88" s="122">
        <v>0.7142857142857143</v>
      </c>
      <c r="C88" s="122">
        <v>0.90035587188612098</v>
      </c>
      <c r="D88" s="122">
        <v>0.69411764705882351</v>
      </c>
      <c r="E88" s="122">
        <v>0.76</v>
      </c>
      <c r="F88" s="122">
        <v>0.71321695760598502</v>
      </c>
      <c r="G88" s="122">
        <v>0.52631578947368418</v>
      </c>
      <c r="H88" s="122">
        <v>0.66831683168316836</v>
      </c>
      <c r="I88" s="122">
        <v>0.29561200923787528</v>
      </c>
      <c r="J88" s="122">
        <v>1</v>
      </c>
      <c r="K88" s="122">
        <v>0.7583333333333333</v>
      </c>
      <c r="L88" s="122">
        <v>0.49077412513255569</v>
      </c>
      <c r="M88" s="123">
        <v>5.1255924170616112</v>
      </c>
      <c r="N88" s="122">
        <v>0.88265306122448983</v>
      </c>
      <c r="O88" s="122">
        <v>0.83254716981132071</v>
      </c>
      <c r="P88" s="122">
        <v>0.51604938271604939</v>
      </c>
      <c r="Q88" s="122">
        <v>0.1702127659574468</v>
      </c>
      <c r="R88" s="122">
        <v>0.95</v>
      </c>
      <c r="S88" s="122">
        <v>0.57894736842105265</v>
      </c>
    </row>
    <row r="89" spans="1:19" x14ac:dyDescent="0.2">
      <c r="A89" s="121" t="s">
        <v>16</v>
      </c>
      <c r="B89" s="122">
        <v>0.75132275132275128</v>
      </c>
      <c r="C89" s="122">
        <v>0.86263736263736268</v>
      </c>
      <c r="D89" s="122">
        <v>0.59903381642512077</v>
      </c>
      <c r="E89" s="122">
        <v>0.75770925110132159</v>
      </c>
      <c r="F89" s="122">
        <v>0.64754098360655743</v>
      </c>
      <c r="G89" s="122">
        <v>0.4925373134328358</v>
      </c>
      <c r="H89" s="122">
        <v>0.61538461538461542</v>
      </c>
      <c r="I89" s="122">
        <v>0.46240601503759399</v>
      </c>
      <c r="J89" s="122">
        <v>0.9426751592356688</v>
      </c>
      <c r="K89" s="122">
        <v>0.60273972602739723</v>
      </c>
      <c r="L89" s="122">
        <v>0.63467933491686457</v>
      </c>
      <c r="M89" s="123">
        <v>5.537383177570093</v>
      </c>
      <c r="N89" s="122">
        <v>0.89743589743589747</v>
      </c>
      <c r="O89" s="122">
        <v>0.85062240663900412</v>
      </c>
      <c r="P89" s="122">
        <v>0.53275109170305679</v>
      </c>
      <c r="Q89" s="122">
        <v>0.42307692307692307</v>
      </c>
      <c r="R89" s="122">
        <v>0.94396551724137934</v>
      </c>
      <c r="S89" s="122">
        <v>0.45454545454545453</v>
      </c>
    </row>
    <row r="90" spans="1:19" x14ac:dyDescent="0.2">
      <c r="A90" s="91"/>
      <c r="B90" s="86"/>
      <c r="C90" s="86"/>
      <c r="D90" s="86"/>
      <c r="E90" s="86"/>
      <c r="F90" s="86"/>
      <c r="G90" s="86"/>
      <c r="H90" s="86"/>
      <c r="I90" s="86"/>
      <c r="J90" s="86"/>
      <c r="K90" s="86"/>
      <c r="L90" s="86"/>
      <c r="M90" s="86"/>
      <c r="N90" s="86"/>
      <c r="O90" s="86"/>
      <c r="P90" s="86"/>
      <c r="Q90" s="86"/>
      <c r="R90" s="86"/>
      <c r="S90" s="86"/>
    </row>
    <row r="91" spans="1:19" x14ac:dyDescent="0.2">
      <c r="A91" s="101" t="s">
        <v>196</v>
      </c>
      <c r="B91" s="88"/>
      <c r="C91" s="88"/>
      <c r="D91" s="88"/>
      <c r="E91" s="88"/>
      <c r="F91" s="88"/>
      <c r="G91" s="88"/>
      <c r="H91" s="88"/>
      <c r="I91" s="88"/>
      <c r="J91" s="88"/>
      <c r="K91" s="88"/>
      <c r="L91" s="88"/>
      <c r="M91" s="88"/>
      <c r="N91" s="88"/>
      <c r="O91" s="88"/>
      <c r="P91" s="88"/>
      <c r="Q91" s="88"/>
      <c r="R91" s="88"/>
      <c r="S91" s="88"/>
    </row>
    <row r="92" spans="1:19" x14ac:dyDescent="0.2">
      <c r="A92" s="99" t="s">
        <v>4</v>
      </c>
      <c r="B92" s="84">
        <v>0.76149914821124365</v>
      </c>
      <c r="C92" s="84">
        <v>0.87388987566607457</v>
      </c>
      <c r="D92" s="84">
        <v>0.70790378006872856</v>
      </c>
      <c r="E92" s="84">
        <v>0.74591194968553454</v>
      </c>
      <c r="F92" s="84">
        <v>0.73853779429987609</v>
      </c>
      <c r="G92" s="84">
        <v>0.50990099009900991</v>
      </c>
      <c r="H92" s="84">
        <v>0.67213114754098358</v>
      </c>
      <c r="I92" s="84">
        <v>0.44230769230769229</v>
      </c>
      <c r="J92" s="84">
        <v>0.97560975609756095</v>
      </c>
      <c r="K92" s="84"/>
      <c r="L92" s="84"/>
      <c r="M92" s="85"/>
      <c r="N92" s="84">
        <v>0.78894472361809043</v>
      </c>
      <c r="O92" s="84">
        <v>0.74125874125874125</v>
      </c>
      <c r="P92" s="84">
        <v>0.62409288824383169</v>
      </c>
      <c r="Q92" s="84">
        <v>0.11818181818181818</v>
      </c>
      <c r="R92" s="84">
        <v>0.9599406528189911</v>
      </c>
      <c r="S92" s="84">
        <v>0.32</v>
      </c>
    </row>
    <row r="93" spans="1:19" x14ac:dyDescent="0.2">
      <c r="A93" s="105" t="s">
        <v>5</v>
      </c>
      <c r="B93" s="106">
        <v>0.69270833333333337</v>
      </c>
      <c r="C93" s="106">
        <v>0.84593837535014005</v>
      </c>
      <c r="D93" s="106">
        <v>0.7219101123595506</v>
      </c>
      <c r="E93" s="106">
        <v>0.75110132158590304</v>
      </c>
      <c r="F93" s="106">
        <v>0.70305676855895194</v>
      </c>
      <c r="G93" s="106">
        <v>0.53768844221105527</v>
      </c>
      <c r="H93" s="106">
        <v>0.55438596491228065</v>
      </c>
      <c r="I93" s="106">
        <v>0.37028824833702884</v>
      </c>
      <c r="J93" s="106">
        <v>0.97979797979797978</v>
      </c>
      <c r="K93" s="106"/>
      <c r="L93" s="106"/>
      <c r="M93" s="107"/>
      <c r="N93" s="106">
        <v>0.73303167420814475</v>
      </c>
      <c r="O93" s="106">
        <v>0.89425981873111782</v>
      </c>
      <c r="P93" s="106">
        <v>0.6959247648902821</v>
      </c>
      <c r="Q93" s="106">
        <v>2.7777777777777776E-2</v>
      </c>
      <c r="R93" s="106">
        <v>0.92767295597484278</v>
      </c>
      <c r="S93" s="106">
        <v>0.47058823529411764</v>
      </c>
    </row>
    <row r="94" spans="1:19" x14ac:dyDescent="0.2">
      <c r="A94" s="99" t="s">
        <v>6</v>
      </c>
      <c r="B94" s="84">
        <v>0.8380281690140845</v>
      </c>
      <c r="C94" s="84">
        <v>0.90225563909774431</v>
      </c>
      <c r="D94" s="84">
        <v>0.67785234899328861</v>
      </c>
      <c r="E94" s="84">
        <v>0.7432432432432432</v>
      </c>
      <c r="F94" s="84">
        <v>0.63436123348017626</v>
      </c>
      <c r="G94" s="84">
        <v>0.54248366013071891</v>
      </c>
      <c r="H94" s="84">
        <v>0.62608695652173918</v>
      </c>
      <c r="I94" s="84">
        <v>0.46113989637305697</v>
      </c>
      <c r="J94" s="84">
        <v>0.95833333333333337</v>
      </c>
      <c r="K94" s="84"/>
      <c r="L94" s="84"/>
      <c r="M94" s="85"/>
      <c r="N94" s="84">
        <v>0.8737373737373737</v>
      </c>
      <c r="O94" s="84">
        <v>0.94897959183673475</v>
      </c>
      <c r="P94" s="84">
        <v>0.67313019390581719</v>
      </c>
      <c r="Q94" s="84">
        <v>0.51923076923076927</v>
      </c>
      <c r="R94" s="84">
        <v>0.93548387096774188</v>
      </c>
      <c r="S94" s="84">
        <v>0.68421052631578949</v>
      </c>
    </row>
    <row r="95" spans="1:19" x14ac:dyDescent="0.2">
      <c r="A95" s="105" t="s">
        <v>7</v>
      </c>
      <c r="B95" s="106">
        <v>0.60402684563758391</v>
      </c>
      <c r="C95" s="106">
        <v>0.84931506849315064</v>
      </c>
      <c r="D95" s="106">
        <v>0.65533980582524276</v>
      </c>
      <c r="E95" s="106">
        <v>0.78165938864628826</v>
      </c>
      <c r="F95" s="106">
        <v>0.69915254237288138</v>
      </c>
      <c r="G95" s="106">
        <v>0.43181818181818182</v>
      </c>
      <c r="H95" s="106">
        <v>0.56321839080459768</v>
      </c>
      <c r="I95" s="106">
        <v>0.18772563176895307</v>
      </c>
      <c r="J95" s="106">
        <v>0.99152542372881358</v>
      </c>
      <c r="K95" s="106"/>
      <c r="L95" s="106"/>
      <c r="M95" s="107"/>
      <c r="N95" s="106">
        <v>0.86428571428571432</v>
      </c>
      <c r="O95" s="106">
        <v>0.80645161290322576</v>
      </c>
      <c r="P95" s="106">
        <v>0.66239316239316237</v>
      </c>
      <c r="Q95" s="106">
        <v>8.5106382978723402E-2</v>
      </c>
      <c r="R95" s="106">
        <v>0.9358974358974359</v>
      </c>
      <c r="S95" s="106">
        <v>0.33333333333333331</v>
      </c>
    </row>
    <row r="96" spans="1:19" x14ac:dyDescent="0.2">
      <c r="A96" s="99" t="s">
        <v>8</v>
      </c>
      <c r="B96" s="84">
        <v>0.76464208242950105</v>
      </c>
      <c r="C96" s="84">
        <v>0.89093064611736816</v>
      </c>
      <c r="D96" s="84">
        <v>0.61660079051383399</v>
      </c>
      <c r="E96" s="84">
        <v>0.69601574028529267</v>
      </c>
      <c r="F96" s="84">
        <v>0.66617790811339195</v>
      </c>
      <c r="G96" s="84">
        <v>0.43230527966544696</v>
      </c>
      <c r="H96" s="84">
        <v>0.57401205626255858</v>
      </c>
      <c r="I96" s="84">
        <v>0.34984241332733002</v>
      </c>
      <c r="J96" s="84">
        <v>0.98066666666666669</v>
      </c>
      <c r="K96" s="84"/>
      <c r="L96" s="84"/>
      <c r="M96" s="85"/>
      <c r="N96" s="84">
        <v>0.69675456389452328</v>
      </c>
      <c r="O96" s="84">
        <v>0.8718291054739653</v>
      </c>
      <c r="P96" s="84">
        <v>0.60842963970088371</v>
      </c>
      <c r="Q96" s="84">
        <v>0.31954887218045114</v>
      </c>
      <c r="R96" s="84">
        <v>0.94612794612794615</v>
      </c>
      <c r="S96" s="84">
        <v>0.78333333333333333</v>
      </c>
    </row>
    <row r="97" spans="1:19" x14ac:dyDescent="0.2">
      <c r="A97" s="105" t="s">
        <v>9</v>
      </c>
      <c r="B97" s="106">
        <v>0.79850746268656714</v>
      </c>
      <c r="C97" s="106">
        <v>0.8524173027989822</v>
      </c>
      <c r="D97" s="106">
        <v>0.69417475728155342</v>
      </c>
      <c r="E97" s="106">
        <v>0.73584905660377353</v>
      </c>
      <c r="F97" s="106">
        <v>0.6266375545851528</v>
      </c>
      <c r="G97" s="106">
        <v>0.42227378190255221</v>
      </c>
      <c r="H97" s="106">
        <v>0.54838709677419351</v>
      </c>
      <c r="I97" s="106">
        <v>0.63985374771480807</v>
      </c>
      <c r="J97" s="106">
        <v>0.99397590361445787</v>
      </c>
      <c r="K97" s="106"/>
      <c r="L97" s="106"/>
      <c r="M97" s="107"/>
      <c r="N97" s="106">
        <v>0.90497737556561086</v>
      </c>
      <c r="O97" s="106">
        <v>0.89473684210526316</v>
      </c>
      <c r="P97" s="106">
        <v>0.71199999999999997</v>
      </c>
      <c r="Q97" s="106">
        <v>0.28260869565217389</v>
      </c>
      <c r="R97" s="106">
        <v>0.90957446808510634</v>
      </c>
      <c r="S97" s="106">
        <v>0.66666666666666663</v>
      </c>
    </row>
    <row r="98" spans="1:19" x14ac:dyDescent="0.2">
      <c r="A98" s="99" t="s">
        <v>10</v>
      </c>
      <c r="B98" s="84">
        <v>0.69387755102040816</v>
      </c>
      <c r="C98" s="84">
        <v>0.85</v>
      </c>
      <c r="D98" s="84">
        <v>0.69142857142857139</v>
      </c>
      <c r="E98" s="84">
        <v>0.65957446808510634</v>
      </c>
      <c r="F98" s="84">
        <v>0.62420382165605093</v>
      </c>
      <c r="G98" s="84">
        <v>0.42384105960264901</v>
      </c>
      <c r="H98" s="84">
        <v>0.63725490196078427</v>
      </c>
      <c r="I98" s="84">
        <v>0.48223350253807107</v>
      </c>
      <c r="J98" s="84">
        <v>1</v>
      </c>
      <c r="K98" s="84"/>
      <c r="L98" s="84"/>
      <c r="M98" s="85"/>
      <c r="N98" s="84">
        <v>0.83333333333333337</v>
      </c>
      <c r="O98" s="84">
        <v>0.84978540772532185</v>
      </c>
      <c r="P98" s="84">
        <v>0.60633484162895923</v>
      </c>
      <c r="Q98" s="84">
        <v>0.2413793103448276</v>
      </c>
      <c r="R98" s="84">
        <v>0.96860986547085204</v>
      </c>
      <c r="S98" s="84">
        <v>0.33333333333333331</v>
      </c>
    </row>
    <row r="99" spans="1:19" x14ac:dyDescent="0.2">
      <c r="A99" s="105" t="s">
        <v>11</v>
      </c>
      <c r="B99" s="106">
        <v>0.80918727915194344</v>
      </c>
      <c r="C99" s="106">
        <v>0.85401459854014594</v>
      </c>
      <c r="D99" s="106">
        <v>0.75301204819277112</v>
      </c>
      <c r="E99" s="106">
        <v>0.77650429799426934</v>
      </c>
      <c r="F99" s="106">
        <v>0.69467787114845936</v>
      </c>
      <c r="G99" s="106">
        <v>0.44565217391304346</v>
      </c>
      <c r="H99" s="106">
        <v>0.53233830845771146</v>
      </c>
      <c r="I99" s="106">
        <v>0.35400516795865633</v>
      </c>
      <c r="J99" s="106">
        <v>0.99555555555555553</v>
      </c>
      <c r="K99" s="106"/>
      <c r="L99" s="106"/>
      <c r="M99" s="107"/>
      <c r="N99" s="106">
        <v>0.64596273291925466</v>
      </c>
      <c r="O99" s="106">
        <v>0.77385159010600701</v>
      </c>
      <c r="P99" s="106">
        <v>0.64794007490636707</v>
      </c>
      <c r="Q99" s="106">
        <v>5.2631578947368418E-2</v>
      </c>
      <c r="R99" s="106">
        <v>0.9169675090252708</v>
      </c>
      <c r="S99" s="106">
        <v>0.42105263157894735</v>
      </c>
    </row>
    <row r="100" spans="1:19" x14ac:dyDescent="0.2">
      <c r="A100" s="99" t="s">
        <v>30</v>
      </c>
      <c r="B100" s="84">
        <v>0.85849056603773588</v>
      </c>
      <c r="C100" s="84">
        <v>0.90491803278688521</v>
      </c>
      <c r="D100" s="84">
        <v>0.79940119760479045</v>
      </c>
      <c r="E100" s="84">
        <v>0.69796954314720816</v>
      </c>
      <c r="F100" s="84">
        <v>0.63084112149532712</v>
      </c>
      <c r="G100" s="84">
        <v>0.45866666666666667</v>
      </c>
      <c r="H100" s="84">
        <v>0.59842519685039375</v>
      </c>
      <c r="I100" s="84">
        <v>0.34837092731829572</v>
      </c>
      <c r="J100" s="84">
        <v>0.98909090909090913</v>
      </c>
      <c r="K100" s="84"/>
      <c r="L100" s="84"/>
      <c r="M100" s="85"/>
      <c r="N100" s="84">
        <v>0.91338582677165359</v>
      </c>
      <c r="O100" s="84">
        <v>0.74452554744525545</v>
      </c>
      <c r="P100" s="84">
        <v>0.59925093632958804</v>
      </c>
      <c r="Q100" s="84">
        <v>0.11428571428571428</v>
      </c>
      <c r="R100" s="84">
        <v>0.91633466135458164</v>
      </c>
      <c r="S100" s="84">
        <v>0.6470588235294118</v>
      </c>
    </row>
    <row r="101" spans="1:19" x14ac:dyDescent="0.2">
      <c r="A101" s="105" t="s">
        <v>13</v>
      </c>
      <c r="B101" s="106">
        <v>0.86</v>
      </c>
      <c r="C101" s="106">
        <v>0.86956521739130432</v>
      </c>
      <c r="D101" s="106">
        <v>0.76190476190476186</v>
      </c>
      <c r="E101" s="106">
        <v>0.72499999999999998</v>
      </c>
      <c r="F101" s="106">
        <v>0.57499999999999996</v>
      </c>
      <c r="G101" s="106">
        <v>0.5</v>
      </c>
      <c r="H101" s="106">
        <v>0.6</v>
      </c>
      <c r="I101" s="106">
        <v>0.55555555555555558</v>
      </c>
      <c r="J101" s="106">
        <v>0.97368421052631582</v>
      </c>
      <c r="K101" s="106"/>
      <c r="L101" s="106"/>
      <c r="M101" s="107"/>
      <c r="N101" s="106">
        <v>0.88461538461538458</v>
      </c>
      <c r="O101" s="106">
        <v>0.7</v>
      </c>
      <c r="P101" s="106">
        <v>0.79220779220779225</v>
      </c>
      <c r="Q101" s="106">
        <v>0.125</v>
      </c>
      <c r="R101" s="106">
        <v>0.9358974358974359</v>
      </c>
      <c r="S101" s="106">
        <v>0</v>
      </c>
    </row>
    <row r="102" spans="1:19" x14ac:dyDescent="0.2">
      <c r="A102" s="99" t="s">
        <v>14</v>
      </c>
      <c r="B102" s="84">
        <v>0.80045351473922899</v>
      </c>
      <c r="C102" s="84">
        <v>0.83980582524271841</v>
      </c>
      <c r="D102" s="84">
        <v>0.61173814898419865</v>
      </c>
      <c r="E102" s="84">
        <v>0.72394881170018277</v>
      </c>
      <c r="F102" s="84">
        <v>0.75182481751824815</v>
      </c>
      <c r="G102" s="84">
        <v>0.5565819861431871</v>
      </c>
      <c r="H102" s="84">
        <v>0.52173913043478259</v>
      </c>
      <c r="I102" s="84">
        <v>0.43057996485061512</v>
      </c>
      <c r="J102" s="84">
        <v>0.9821428571428571</v>
      </c>
      <c r="K102" s="84"/>
      <c r="L102" s="84"/>
      <c r="M102" s="85"/>
      <c r="N102" s="84">
        <v>0.75348837209302322</v>
      </c>
      <c r="O102" s="84">
        <v>0.68085106382978722</v>
      </c>
      <c r="P102" s="84">
        <v>0.60353535353535348</v>
      </c>
      <c r="Q102" s="84">
        <v>0.390625</v>
      </c>
      <c r="R102" s="84">
        <v>0.90931989924433254</v>
      </c>
      <c r="S102" s="84">
        <v>0.78125</v>
      </c>
    </row>
    <row r="103" spans="1:19" x14ac:dyDescent="0.2">
      <c r="A103" s="105" t="s">
        <v>15</v>
      </c>
      <c r="B103" s="106">
        <v>1</v>
      </c>
      <c r="C103" s="106">
        <v>1</v>
      </c>
      <c r="D103" s="106">
        <v>0.7142857142857143</v>
      </c>
      <c r="E103" s="106">
        <v>0.66666666666666663</v>
      </c>
      <c r="F103" s="106">
        <v>0.83333333333333337</v>
      </c>
      <c r="G103" s="106">
        <v>0.38461538461538464</v>
      </c>
      <c r="H103" s="106">
        <v>0.8</v>
      </c>
      <c r="I103" s="106">
        <v>0.6875</v>
      </c>
      <c r="J103" s="106">
        <v>1</v>
      </c>
      <c r="K103" s="106"/>
      <c r="L103" s="106"/>
      <c r="M103" s="107"/>
      <c r="N103" s="106">
        <v>0.94117647058823528</v>
      </c>
      <c r="O103" s="106">
        <v>0.95454545454545459</v>
      </c>
      <c r="P103" s="106">
        <v>0.63414634146341464</v>
      </c>
      <c r="Q103" s="106">
        <v>0</v>
      </c>
      <c r="R103" s="106">
        <v>0.90476190476190477</v>
      </c>
      <c r="S103" s="106">
        <v>0</v>
      </c>
    </row>
    <row r="104" spans="1:19" x14ac:dyDescent="0.2">
      <c r="A104" s="99" t="s">
        <v>16</v>
      </c>
      <c r="B104" s="84">
        <v>0.76984126984126988</v>
      </c>
      <c r="C104" s="84">
        <v>0.88709677419354838</v>
      </c>
      <c r="D104" s="84">
        <v>0.79738562091503273</v>
      </c>
      <c r="E104" s="84">
        <v>0.67759562841530052</v>
      </c>
      <c r="F104" s="84">
        <v>0.56284153005464477</v>
      </c>
      <c r="G104" s="84">
        <v>0.37662337662337664</v>
      </c>
      <c r="H104" s="84">
        <v>0.56190476190476191</v>
      </c>
      <c r="I104" s="84">
        <v>0.40526315789473683</v>
      </c>
      <c r="J104" s="84">
        <v>0.98181818181818181</v>
      </c>
      <c r="K104" s="84"/>
      <c r="L104" s="84"/>
      <c r="M104" s="85"/>
      <c r="N104" s="84">
        <v>0.84799999999999998</v>
      </c>
      <c r="O104" s="84">
        <v>0.86016949152542377</v>
      </c>
      <c r="P104" s="84">
        <v>0.70258620689655171</v>
      </c>
      <c r="Q104" s="84">
        <v>0.41666666666666669</v>
      </c>
      <c r="R104" s="84">
        <v>0.93991416309012876</v>
      </c>
      <c r="S104" s="84">
        <v>0.7</v>
      </c>
    </row>
    <row r="105" spans="1:19" x14ac:dyDescent="0.2">
      <c r="A105" s="105" t="s">
        <v>17</v>
      </c>
      <c r="B105" s="106">
        <v>0.77894736842105261</v>
      </c>
      <c r="C105" s="106">
        <v>0.88397790055248615</v>
      </c>
      <c r="D105" s="106">
        <v>0.74866310160427807</v>
      </c>
      <c r="E105" s="106">
        <v>0.79735682819383258</v>
      </c>
      <c r="F105" s="106">
        <v>0.71052631578947367</v>
      </c>
      <c r="G105" s="106">
        <v>0.53266331658291455</v>
      </c>
      <c r="H105" s="106">
        <v>0.44029850746268656</v>
      </c>
      <c r="I105" s="106">
        <v>0.62337662337662336</v>
      </c>
      <c r="J105" s="106">
        <v>1</v>
      </c>
      <c r="K105" s="106"/>
      <c r="L105" s="106"/>
      <c r="M105" s="107"/>
      <c r="N105" s="106">
        <v>0.84158415841584155</v>
      </c>
      <c r="O105" s="106">
        <v>0.775609756097561</v>
      </c>
      <c r="P105" s="106">
        <v>0.62</v>
      </c>
      <c r="Q105" s="106">
        <v>0.27272727272727271</v>
      </c>
      <c r="R105" s="106">
        <v>0.88500000000000001</v>
      </c>
      <c r="S105" s="106">
        <v>0.4</v>
      </c>
    </row>
    <row r="106" spans="1:19" x14ac:dyDescent="0.2">
      <c r="A106" s="99" t="s">
        <v>18</v>
      </c>
      <c r="B106" s="84">
        <v>0.64655172413793105</v>
      </c>
      <c r="C106" s="84">
        <v>0.88596491228070173</v>
      </c>
      <c r="D106" s="84">
        <v>0.72649572649572647</v>
      </c>
      <c r="E106" s="84">
        <v>0.71052631578947367</v>
      </c>
      <c r="F106" s="84">
        <v>0.63358778625954193</v>
      </c>
      <c r="G106" s="84">
        <v>0.45454545454545453</v>
      </c>
      <c r="H106" s="84">
        <v>0.42222222222222222</v>
      </c>
      <c r="I106" s="84">
        <v>0.41447368421052633</v>
      </c>
      <c r="J106" s="84">
        <v>0.98979591836734693</v>
      </c>
      <c r="K106" s="84"/>
      <c r="L106" s="84"/>
      <c r="M106" s="85"/>
      <c r="N106" s="84">
        <v>0.88461538461538458</v>
      </c>
      <c r="O106" s="84">
        <v>0.34285714285714286</v>
      </c>
      <c r="P106" s="84">
        <v>0.73722627737226276</v>
      </c>
      <c r="Q106" s="84">
        <v>0.58333333333333337</v>
      </c>
      <c r="R106" s="84">
        <v>0.83703703703703702</v>
      </c>
      <c r="S106" s="84">
        <v>0.36363636363636365</v>
      </c>
    </row>
    <row r="107" spans="1:19" x14ac:dyDescent="0.2">
      <c r="A107" s="105" t="s">
        <v>19</v>
      </c>
      <c r="B107" s="106">
        <v>0.5641025641025641</v>
      </c>
      <c r="C107" s="106">
        <v>0.85284280936454848</v>
      </c>
      <c r="D107" s="106">
        <v>0.680064308681672</v>
      </c>
      <c r="E107" s="106">
        <v>0.76021080368906457</v>
      </c>
      <c r="F107" s="106">
        <v>0.66204287515762927</v>
      </c>
      <c r="G107" s="106">
        <v>0.44029850746268656</v>
      </c>
      <c r="H107" s="106">
        <v>0.570264765784114</v>
      </c>
      <c r="I107" s="106">
        <v>0.33827493261455527</v>
      </c>
      <c r="J107" s="106">
        <v>0.95445544554455441</v>
      </c>
      <c r="K107" s="106"/>
      <c r="L107" s="106"/>
      <c r="M107" s="107"/>
      <c r="N107" s="106">
        <v>0.67612293144208035</v>
      </c>
      <c r="O107" s="106">
        <v>0.90895522388059702</v>
      </c>
      <c r="P107" s="106">
        <v>0.65696784073506886</v>
      </c>
      <c r="Q107" s="106">
        <v>0.15</v>
      </c>
      <c r="R107" s="106">
        <v>0.93759512937595124</v>
      </c>
      <c r="S107" s="106">
        <v>0.52941176470588236</v>
      </c>
    </row>
    <row r="108" spans="1:19" x14ac:dyDescent="0.2">
      <c r="A108" s="99" t="s">
        <v>20</v>
      </c>
      <c r="B108" s="84">
        <v>0.9</v>
      </c>
      <c r="C108" s="84">
        <v>0.9375</v>
      </c>
      <c r="D108" s="84">
        <v>0.72916666666666663</v>
      </c>
      <c r="E108" s="84">
        <v>0.79245283018867929</v>
      </c>
      <c r="F108" s="84">
        <v>0.69811320754716977</v>
      </c>
      <c r="G108" s="84">
        <v>0.54054054054054057</v>
      </c>
      <c r="H108" s="84">
        <v>0.55555555555555558</v>
      </c>
      <c r="I108" s="84">
        <v>0.41176470588235292</v>
      </c>
      <c r="J108" s="84">
        <v>1</v>
      </c>
      <c r="K108" s="84"/>
      <c r="L108" s="84"/>
      <c r="M108" s="85"/>
      <c r="N108" s="84">
        <v>1</v>
      </c>
      <c r="O108" s="84">
        <v>0.82456140350877194</v>
      </c>
      <c r="P108" s="84">
        <v>0.63157894736842102</v>
      </c>
      <c r="Q108" s="84">
        <v>0.2</v>
      </c>
      <c r="R108" s="84">
        <v>0.98245614035087714</v>
      </c>
      <c r="S108" s="84">
        <v>1</v>
      </c>
    </row>
    <row r="109" spans="1:19" x14ac:dyDescent="0.2">
      <c r="A109" s="105" t="s">
        <v>21</v>
      </c>
      <c r="B109" s="106">
        <v>0.60571428571428576</v>
      </c>
      <c r="C109" s="106">
        <v>0.86880466472303208</v>
      </c>
      <c r="D109" s="106">
        <v>0.66767371601208458</v>
      </c>
      <c r="E109" s="106">
        <v>0.77185501066098083</v>
      </c>
      <c r="F109" s="106">
        <v>0.75670103092783503</v>
      </c>
      <c r="G109" s="106">
        <v>0.48641304347826086</v>
      </c>
      <c r="H109" s="106">
        <v>0.71476510067114096</v>
      </c>
      <c r="I109" s="106">
        <v>0.2669683257918552</v>
      </c>
      <c r="J109" s="106">
        <v>0.98322147651006708</v>
      </c>
      <c r="K109" s="106"/>
      <c r="L109" s="106"/>
      <c r="M109" s="107"/>
      <c r="N109" s="106">
        <v>0.78486055776892427</v>
      </c>
      <c r="O109" s="106">
        <v>0.8143564356435643</v>
      </c>
      <c r="P109" s="106">
        <v>0.6866840731070496</v>
      </c>
      <c r="Q109" s="106">
        <v>0.27272727272727271</v>
      </c>
      <c r="R109" s="106">
        <v>0.94488188976377951</v>
      </c>
      <c r="S109" s="106">
        <v>0.8125</v>
      </c>
    </row>
    <row r="110" spans="1:19" x14ac:dyDescent="0.2">
      <c r="A110" s="99" t="s">
        <v>22</v>
      </c>
      <c r="B110" s="84">
        <v>0.9</v>
      </c>
      <c r="C110" s="84">
        <v>0.88888888888888884</v>
      </c>
      <c r="D110" s="84">
        <v>0.61538461538461542</v>
      </c>
      <c r="E110" s="84">
        <v>0.66666666666666663</v>
      </c>
      <c r="F110" s="84">
        <v>0.66666666666666663</v>
      </c>
      <c r="G110" s="84">
        <v>0.33333333333333331</v>
      </c>
      <c r="H110" s="84">
        <v>0.14285714285714285</v>
      </c>
      <c r="I110" s="84">
        <v>0.69230769230769229</v>
      </c>
      <c r="J110" s="84">
        <v>1</v>
      </c>
      <c r="K110" s="84"/>
      <c r="L110" s="84"/>
      <c r="M110" s="85"/>
      <c r="N110" s="84">
        <v>0.6</v>
      </c>
      <c r="O110" s="84">
        <v>0.73076923076923073</v>
      </c>
      <c r="P110" s="84">
        <v>0.61538461538461542</v>
      </c>
      <c r="Q110" s="84">
        <v>0.25</v>
      </c>
      <c r="R110" s="84">
        <v>0.96153846153846156</v>
      </c>
      <c r="S110" s="84">
        <v>1</v>
      </c>
    </row>
    <row r="111" spans="1:19" x14ac:dyDescent="0.2">
      <c r="A111" s="105" t="s">
        <v>23</v>
      </c>
      <c r="B111" s="106">
        <v>0.88095238095238093</v>
      </c>
      <c r="C111" s="106">
        <v>0.92207792207792205</v>
      </c>
      <c r="D111" s="106">
        <v>0.76704545454545459</v>
      </c>
      <c r="E111" s="106">
        <v>0.77333333333333332</v>
      </c>
      <c r="F111" s="106">
        <v>0.79487179487179482</v>
      </c>
      <c r="G111" s="106">
        <v>0.45833333333333331</v>
      </c>
      <c r="H111" s="106">
        <v>0.42335766423357662</v>
      </c>
      <c r="I111" s="106">
        <v>0.46288209606986902</v>
      </c>
      <c r="J111" s="106">
        <v>0.98581560283687941</v>
      </c>
      <c r="K111" s="106"/>
      <c r="L111" s="106"/>
      <c r="M111" s="107"/>
      <c r="N111" s="106">
        <v>0.9101123595505618</v>
      </c>
      <c r="O111" s="106">
        <v>0.8834355828220859</v>
      </c>
      <c r="P111" s="106">
        <v>0.6967741935483871</v>
      </c>
      <c r="Q111" s="106">
        <v>0.23529411764705882</v>
      </c>
      <c r="R111" s="106">
        <v>0.86163522012578619</v>
      </c>
      <c r="S111" s="106">
        <v>0.8666666666666667</v>
      </c>
    </row>
    <row r="112" spans="1:19" x14ac:dyDescent="0.2">
      <c r="A112" s="108" t="s">
        <v>24</v>
      </c>
      <c r="B112" s="109">
        <v>0.74287503914813657</v>
      </c>
      <c r="C112" s="109">
        <v>0.87367374005305043</v>
      </c>
      <c r="D112" s="109">
        <v>0.68126257156119452</v>
      </c>
      <c r="E112" s="109">
        <v>0.73208640674394099</v>
      </c>
      <c r="F112" s="109">
        <v>0.68421726876761468</v>
      </c>
      <c r="G112" s="109">
        <v>0.46457867263236391</v>
      </c>
      <c r="H112" s="109">
        <v>0.5763763763763764</v>
      </c>
      <c r="I112" s="109">
        <v>0.39596983557918158</v>
      </c>
      <c r="J112" s="109">
        <v>0.98101993865030679</v>
      </c>
      <c r="K112" s="109"/>
      <c r="L112" s="109"/>
      <c r="M112" s="110"/>
      <c r="N112" s="109">
        <v>0.77080181543116488</v>
      </c>
      <c r="O112" s="109">
        <v>0.82461040870332258</v>
      </c>
      <c r="P112" s="109">
        <v>0.64700502972107909</v>
      </c>
      <c r="Q112" s="109">
        <v>0.24921465968586387</v>
      </c>
      <c r="R112" s="109">
        <v>0.9324714828897338</v>
      </c>
      <c r="S112" s="109">
        <v>0.59228650137741046</v>
      </c>
    </row>
    <row r="113" spans="1:19" x14ac:dyDescent="0.2">
      <c r="A113" s="121" t="s">
        <v>228</v>
      </c>
      <c r="B113" s="122">
        <v>0.75170701427684672</v>
      </c>
      <c r="C113" s="122">
        <v>0.87820299500831944</v>
      </c>
      <c r="D113" s="122">
        <v>0.63831148065238252</v>
      </c>
      <c r="E113" s="122">
        <v>0.71956295525494274</v>
      </c>
      <c r="F113" s="122">
        <v>0.70458054554812144</v>
      </c>
      <c r="G113" s="122">
        <v>0.4686746987951807</v>
      </c>
      <c r="H113" s="122">
        <v>0.60207612456747406</v>
      </c>
      <c r="I113" s="122">
        <v>0.36919191919191918</v>
      </c>
      <c r="J113" s="122">
        <v>0.98019801980198018</v>
      </c>
      <c r="K113" s="122"/>
      <c r="L113" s="122"/>
      <c r="M113" s="123"/>
      <c r="N113" s="122">
        <v>0.73513513513513518</v>
      </c>
      <c r="O113" s="122">
        <v>0.8069078947368421</v>
      </c>
      <c r="P113" s="122">
        <v>0.62164001361007148</v>
      </c>
      <c r="Q113" s="122">
        <v>0.27878787878787881</v>
      </c>
      <c r="R113" s="122">
        <v>0.94416070820565201</v>
      </c>
      <c r="S113" s="122">
        <v>0.6992481203007519</v>
      </c>
    </row>
    <row r="114" spans="1:19" x14ac:dyDescent="0.2">
      <c r="A114" s="121" t="s">
        <v>229</v>
      </c>
      <c r="B114" s="122">
        <v>0.67000626174076394</v>
      </c>
      <c r="C114" s="122">
        <v>0.8576115485564304</v>
      </c>
      <c r="D114" s="122">
        <v>0.71561338289962828</v>
      </c>
      <c r="E114" s="122">
        <v>0.76248029427220176</v>
      </c>
      <c r="F114" s="122">
        <v>0.68124046771733604</v>
      </c>
      <c r="G114" s="122">
        <v>0.4765625</v>
      </c>
      <c r="H114" s="122">
        <v>0.53455453788509577</v>
      </c>
      <c r="I114" s="122">
        <v>0.38818135506877227</v>
      </c>
      <c r="J114" s="122">
        <v>0.9758378799688231</v>
      </c>
      <c r="K114" s="122"/>
      <c r="L114" s="122"/>
      <c r="M114" s="123"/>
      <c r="N114" s="122">
        <v>0.71747967479674801</v>
      </c>
      <c r="O114" s="122">
        <v>0.81706568446899941</v>
      </c>
      <c r="P114" s="122">
        <v>0.66560913705583757</v>
      </c>
      <c r="Q114" s="122">
        <v>0.14893617021276595</v>
      </c>
      <c r="R114" s="122">
        <v>0.91682419659735348</v>
      </c>
      <c r="S114" s="122">
        <v>0.44859813084112149</v>
      </c>
    </row>
    <row r="115" spans="1:19" x14ac:dyDescent="0.2">
      <c r="A115" s="121" t="s">
        <v>230</v>
      </c>
      <c r="B115" s="122">
        <v>0.79335494327390599</v>
      </c>
      <c r="C115" s="122">
        <v>0.87774030354131538</v>
      </c>
      <c r="D115" s="122">
        <v>0.72464840858623247</v>
      </c>
      <c r="E115" s="122">
        <v>0.73112868439971246</v>
      </c>
      <c r="F115" s="122">
        <v>0.65927419354838712</v>
      </c>
      <c r="G115" s="122">
        <v>0.44170403587443946</v>
      </c>
      <c r="H115" s="122">
        <v>0.55507559395248385</v>
      </c>
      <c r="I115" s="122">
        <v>0.44882352941176473</v>
      </c>
      <c r="J115" s="122">
        <v>0.99220272904483431</v>
      </c>
      <c r="K115" s="122"/>
      <c r="L115" s="122"/>
      <c r="M115" s="123"/>
      <c r="N115" s="122">
        <v>0.88994565217391308</v>
      </c>
      <c r="O115" s="122">
        <v>0.83616236162361623</v>
      </c>
      <c r="P115" s="122">
        <v>0.65699006875477461</v>
      </c>
      <c r="Q115" s="122">
        <v>0.18435754189944134</v>
      </c>
      <c r="R115" s="122">
        <v>0.92307692307692313</v>
      </c>
      <c r="S115" s="122">
        <v>0.63095238095238093</v>
      </c>
    </row>
    <row r="116" spans="1:19" x14ac:dyDescent="0.2">
      <c r="A116" s="121" t="s">
        <v>16</v>
      </c>
      <c r="B116" s="122">
        <v>0.81981981981981977</v>
      </c>
      <c r="C116" s="122">
        <v>0.89274447949526814</v>
      </c>
      <c r="D116" s="122">
        <v>0.73584905660377353</v>
      </c>
      <c r="E116" s="122">
        <v>0.71365638766519823</v>
      </c>
      <c r="F116" s="122">
        <v>0.6064516129032258</v>
      </c>
      <c r="G116" s="122">
        <v>0.45691906005221933</v>
      </c>
      <c r="H116" s="122">
        <v>0.58801498127340823</v>
      </c>
      <c r="I116" s="122">
        <v>0.46351931330472101</v>
      </c>
      <c r="J116" s="122">
        <v>0.97153024911032027</v>
      </c>
      <c r="K116" s="122"/>
      <c r="L116" s="122"/>
      <c r="M116" s="123"/>
      <c r="N116" s="122">
        <v>0.84848484848484851</v>
      </c>
      <c r="O116" s="122">
        <v>0.88946015424164526</v>
      </c>
      <c r="P116" s="122">
        <v>0.69063772048846672</v>
      </c>
      <c r="Q116" s="122">
        <v>0.41935483870967744</v>
      </c>
      <c r="R116" s="122">
        <v>0.93608521970705727</v>
      </c>
      <c r="S116" s="122">
        <v>0.53846153846153844</v>
      </c>
    </row>
    <row r="118" spans="1:19" x14ac:dyDescent="0.2">
      <c r="A118" s="98" t="s">
        <v>209</v>
      </c>
      <c r="B118" s="88"/>
      <c r="C118" s="88"/>
      <c r="D118" s="88"/>
      <c r="E118" s="88"/>
      <c r="F118" s="88"/>
      <c r="G118" s="88"/>
      <c r="H118" s="88"/>
      <c r="I118" s="88"/>
      <c r="J118" s="88"/>
      <c r="K118" s="88"/>
      <c r="L118" s="88"/>
      <c r="M118" s="89"/>
      <c r="N118" s="88"/>
      <c r="O118" s="88"/>
      <c r="P118" s="88"/>
      <c r="Q118" s="88"/>
      <c r="R118" s="88"/>
      <c r="S118" s="88"/>
    </row>
    <row r="119" spans="1:19" x14ac:dyDescent="0.2">
      <c r="A119" s="99" t="s">
        <v>4</v>
      </c>
      <c r="B119" s="84">
        <v>0.79458354624425143</v>
      </c>
      <c r="C119" s="84">
        <v>0.92434736281299945</v>
      </c>
      <c r="D119" s="84">
        <v>0.75108121095627101</v>
      </c>
      <c r="E119" s="84">
        <v>0.79902755267423009</v>
      </c>
      <c r="F119" s="84">
        <v>0.78022417934347477</v>
      </c>
      <c r="G119" s="84">
        <v>0.61392405063291144</v>
      </c>
      <c r="H119" s="84">
        <v>0.8578034682080925</v>
      </c>
      <c r="I119" s="84">
        <v>0.4706368899917287</v>
      </c>
      <c r="J119" s="84">
        <v>0.97577854671280273</v>
      </c>
      <c r="K119" s="84">
        <v>0.57072829131652658</v>
      </c>
      <c r="L119" s="84">
        <v>0.77362986497220021</v>
      </c>
      <c r="M119" s="85">
        <v>4.3132982719759578</v>
      </c>
      <c r="N119" s="84">
        <v>0.82009838369641608</v>
      </c>
      <c r="O119" s="84">
        <v>0.7741568776051535</v>
      </c>
      <c r="P119" s="84">
        <v>0.76671911880409127</v>
      </c>
      <c r="Q119" s="84">
        <v>0.14691943127962084</v>
      </c>
      <c r="R119" s="84">
        <v>0.98202157411106672</v>
      </c>
      <c r="S119" s="84">
        <v>0.34285714285714286</v>
      </c>
    </row>
    <row r="120" spans="1:19" x14ac:dyDescent="0.2">
      <c r="A120" s="105" t="s">
        <v>5</v>
      </c>
      <c r="B120" s="106">
        <v>0.76731301939058172</v>
      </c>
      <c r="C120" s="106">
        <v>0.96541786743515845</v>
      </c>
      <c r="D120" s="106">
        <v>0.78860759493670884</v>
      </c>
      <c r="E120" s="106">
        <v>0.80480905233380484</v>
      </c>
      <c r="F120" s="106">
        <v>0.77611940298507465</v>
      </c>
      <c r="G120" s="106">
        <v>0.63361547762998793</v>
      </c>
      <c r="H120" s="106">
        <v>0.87368421052631584</v>
      </c>
      <c r="I120" s="106">
        <v>0.5446428571428571</v>
      </c>
      <c r="J120" s="106">
        <v>0.97757847533632292</v>
      </c>
      <c r="K120" s="106">
        <v>0.62337662337662336</v>
      </c>
      <c r="L120" s="106">
        <v>1.0003631961259081</v>
      </c>
      <c r="M120" s="107">
        <v>3.5158371040723981</v>
      </c>
      <c r="N120" s="106">
        <v>0.79110251450676983</v>
      </c>
      <c r="O120" s="106">
        <v>0.92201834862385323</v>
      </c>
      <c r="P120" s="106">
        <v>0.81818181818181823</v>
      </c>
      <c r="Q120" s="106">
        <v>0.10256410256410256</v>
      </c>
      <c r="R120" s="106">
        <v>0.96746987951807228</v>
      </c>
      <c r="S120" s="106">
        <v>0.61111111111111116</v>
      </c>
    </row>
    <row r="121" spans="1:19" x14ac:dyDescent="0.2">
      <c r="A121" s="99" t="s">
        <v>6</v>
      </c>
      <c r="B121" s="84">
        <v>0.85007649158592558</v>
      </c>
      <c r="C121" s="84">
        <v>0.93260188087774298</v>
      </c>
      <c r="D121" s="84">
        <v>0.76050610031631272</v>
      </c>
      <c r="E121" s="84">
        <v>0.75636672325976229</v>
      </c>
      <c r="F121" s="84">
        <v>0.70443548387096777</v>
      </c>
      <c r="G121" s="84">
        <v>0.58415841584158412</v>
      </c>
      <c r="H121" s="84">
        <v>0.8155065082059989</v>
      </c>
      <c r="I121" s="84">
        <v>0.55514403292181069</v>
      </c>
      <c r="J121" s="84">
        <v>0.97477578475336324</v>
      </c>
      <c r="K121" s="84">
        <v>0.74853372434017595</v>
      </c>
      <c r="L121" s="84">
        <v>0.79803240740740744</v>
      </c>
      <c r="M121" s="85">
        <v>4.2991026919242277</v>
      </c>
      <c r="N121" s="84">
        <v>0.8564753004005341</v>
      </c>
      <c r="O121" s="84">
        <v>0.96245733788395904</v>
      </c>
      <c r="P121" s="84">
        <v>0.77149877149877155</v>
      </c>
      <c r="Q121" s="84">
        <v>0.35135135135135137</v>
      </c>
      <c r="R121" s="84">
        <v>0.96912590216519645</v>
      </c>
      <c r="S121" s="84">
        <v>0.67241379310344829</v>
      </c>
    </row>
    <row r="122" spans="1:19" x14ac:dyDescent="0.2">
      <c r="A122" s="105" t="s">
        <v>7</v>
      </c>
      <c r="B122" s="106">
        <v>0.6567299006323396</v>
      </c>
      <c r="C122" s="106">
        <v>0.8996282527881041</v>
      </c>
      <c r="D122" s="106">
        <v>0.80661157024793384</v>
      </c>
      <c r="E122" s="106">
        <v>0.79983319432860722</v>
      </c>
      <c r="F122" s="106">
        <v>0.75220588235294117</v>
      </c>
      <c r="G122" s="106">
        <v>0.63428120063191151</v>
      </c>
      <c r="H122" s="106">
        <v>0.90889132821075735</v>
      </c>
      <c r="I122" s="106">
        <v>0.35061195104391651</v>
      </c>
      <c r="J122" s="106">
        <v>0.98231009365244537</v>
      </c>
      <c r="K122" s="106">
        <v>0.70065359477124178</v>
      </c>
      <c r="L122" s="106">
        <v>0.46553273427471115</v>
      </c>
      <c r="M122" s="107">
        <v>3.8994845360824741</v>
      </c>
      <c r="N122" s="106">
        <v>0.8854679802955665</v>
      </c>
      <c r="O122" s="106">
        <v>0.83321141185076808</v>
      </c>
      <c r="P122" s="106">
        <v>0.80760456273764258</v>
      </c>
      <c r="Q122" s="106">
        <v>0.14444444444444443</v>
      </c>
      <c r="R122" s="106">
        <v>0.98024316109422494</v>
      </c>
      <c r="S122" s="106">
        <v>0.23809523809523808</v>
      </c>
    </row>
    <row r="123" spans="1:19" x14ac:dyDescent="0.2">
      <c r="A123" s="99" t="s">
        <v>8</v>
      </c>
      <c r="B123" s="84">
        <v>0.79093293368302731</v>
      </c>
      <c r="C123" s="84">
        <v>0.92931309904153359</v>
      </c>
      <c r="D123" s="84">
        <v>0.68457672980286044</v>
      </c>
      <c r="E123" s="84">
        <v>0.72972972972972971</v>
      </c>
      <c r="F123" s="84">
        <v>0.71763869132290181</v>
      </c>
      <c r="G123" s="84">
        <v>0.50341849586182075</v>
      </c>
      <c r="H123" s="84">
        <v>0.76635111876075734</v>
      </c>
      <c r="I123" s="84">
        <v>0.427304402914159</v>
      </c>
      <c r="J123" s="84">
        <v>0.97077782552642888</v>
      </c>
      <c r="K123" s="84">
        <v>0.59127228027043643</v>
      </c>
      <c r="L123" s="84">
        <v>0.79538258575197884</v>
      </c>
      <c r="M123" s="85">
        <v>4.6264693077927728</v>
      </c>
      <c r="N123" s="84">
        <v>0.75306372549019607</v>
      </c>
      <c r="O123" s="84">
        <v>0.91130050505050508</v>
      </c>
      <c r="P123" s="84">
        <v>0.71956312238997755</v>
      </c>
      <c r="Q123" s="84">
        <v>0.3024523160762943</v>
      </c>
      <c r="R123" s="84">
        <v>0.96646438837432125</v>
      </c>
      <c r="S123" s="84">
        <v>0.73611111111111116</v>
      </c>
    </row>
    <row r="124" spans="1:19" x14ac:dyDescent="0.2">
      <c r="A124" s="105" t="s">
        <v>9</v>
      </c>
      <c r="B124" s="106">
        <v>0.7690802348336595</v>
      </c>
      <c r="C124" s="106">
        <v>0.94989979959919835</v>
      </c>
      <c r="D124" s="106">
        <v>0.8086816720257235</v>
      </c>
      <c r="E124" s="106">
        <v>0.81</v>
      </c>
      <c r="F124" s="106">
        <v>0.77559055118110232</v>
      </c>
      <c r="G124" s="106">
        <v>0.59116022099447518</v>
      </c>
      <c r="H124" s="106">
        <v>0.82135076252723316</v>
      </c>
      <c r="I124" s="106">
        <v>0.72691292875989444</v>
      </c>
      <c r="J124" s="106">
        <v>0.98938428874734607</v>
      </c>
      <c r="K124" s="106">
        <v>0.67289719626168221</v>
      </c>
      <c r="L124" s="106">
        <v>0.76970633693972179</v>
      </c>
      <c r="M124" s="107">
        <v>4.1725663716814161</v>
      </c>
      <c r="N124" s="106">
        <v>0.92625368731563418</v>
      </c>
      <c r="O124" s="106">
        <v>0.96198830409356728</v>
      </c>
      <c r="P124" s="106">
        <v>0.82477341389728098</v>
      </c>
      <c r="Q124" s="106">
        <v>0.20512820512820512</v>
      </c>
      <c r="R124" s="106">
        <v>0.96567164179104481</v>
      </c>
      <c r="S124" s="106">
        <v>0.7142857142857143</v>
      </c>
    </row>
    <row r="125" spans="1:19" x14ac:dyDescent="0.2">
      <c r="A125" s="99" t="s">
        <v>10</v>
      </c>
      <c r="B125" s="84">
        <v>0.7448275862068966</v>
      </c>
      <c r="C125" s="84">
        <v>0.9048473967684022</v>
      </c>
      <c r="D125" s="84">
        <v>0.78672985781990523</v>
      </c>
      <c r="E125" s="84">
        <v>0.75757575757575757</v>
      </c>
      <c r="F125" s="84">
        <v>0.70512820512820518</v>
      </c>
      <c r="G125" s="84">
        <v>0.56784660766961648</v>
      </c>
      <c r="H125" s="84">
        <v>0.83609958506224069</v>
      </c>
      <c r="I125" s="84">
        <v>0.5357142857142857</v>
      </c>
      <c r="J125" s="84">
        <v>0.99404761904761907</v>
      </c>
      <c r="K125" s="84">
        <v>0.71884057971014492</v>
      </c>
      <c r="L125" s="84">
        <v>0.51206225680933848</v>
      </c>
      <c r="M125" s="85">
        <v>3.9376498800959232</v>
      </c>
      <c r="N125" s="84">
        <v>0.883054892601432</v>
      </c>
      <c r="O125" s="84">
        <v>0.89845758354755789</v>
      </c>
      <c r="P125" s="84">
        <v>0.76587301587301593</v>
      </c>
      <c r="Q125" s="84">
        <v>0.14516129032258066</v>
      </c>
      <c r="R125" s="84">
        <v>0.9853723404255319</v>
      </c>
      <c r="S125" s="84">
        <v>0.42857142857142855</v>
      </c>
    </row>
    <row r="126" spans="1:19" x14ac:dyDescent="0.2">
      <c r="A126" s="105" t="s">
        <v>11</v>
      </c>
      <c r="B126" s="106">
        <v>0.86054421768707479</v>
      </c>
      <c r="C126" s="106">
        <v>0.9375</v>
      </c>
      <c r="D126" s="106">
        <v>0.8454258675078864</v>
      </c>
      <c r="E126" s="106">
        <v>0.83636363636363631</v>
      </c>
      <c r="F126" s="106">
        <v>0.78169014084507038</v>
      </c>
      <c r="G126" s="106">
        <v>0.59485530546623799</v>
      </c>
      <c r="H126" s="106">
        <v>0.8110236220472441</v>
      </c>
      <c r="I126" s="106">
        <v>0.46239554317548748</v>
      </c>
      <c r="J126" s="106">
        <v>0.98501872659176026</v>
      </c>
      <c r="K126" s="106">
        <v>0.82417582417582413</v>
      </c>
      <c r="L126" s="106">
        <v>0.64694444444444443</v>
      </c>
      <c r="M126" s="107">
        <v>3.915492957746479</v>
      </c>
      <c r="N126" s="106">
        <v>0.71144278606965172</v>
      </c>
      <c r="O126" s="106">
        <v>0.82951653944020354</v>
      </c>
      <c r="P126" s="106">
        <v>0.79842931937172779</v>
      </c>
      <c r="Q126" s="106">
        <v>0.23076923076923078</v>
      </c>
      <c r="R126" s="106">
        <v>0.96666666666666667</v>
      </c>
      <c r="S126" s="106">
        <v>0.38461538461538464</v>
      </c>
    </row>
    <row r="127" spans="1:19" x14ac:dyDescent="0.2">
      <c r="A127" s="99" t="s">
        <v>30</v>
      </c>
      <c r="B127" s="84">
        <v>0.88969258589511757</v>
      </c>
      <c r="C127" s="84">
        <v>0.9375</v>
      </c>
      <c r="D127" s="84">
        <v>0.86015037593984967</v>
      </c>
      <c r="E127" s="84">
        <v>0.71525423728813564</v>
      </c>
      <c r="F127" s="84">
        <v>0.66093749999999996</v>
      </c>
      <c r="G127" s="84">
        <v>0.54439592430858808</v>
      </c>
      <c r="H127" s="84">
        <v>0.82438016528925617</v>
      </c>
      <c r="I127" s="84">
        <v>0.42451612903225805</v>
      </c>
      <c r="J127" s="84">
        <v>0.99191919191919187</v>
      </c>
      <c r="K127" s="84">
        <v>0.64615384615384619</v>
      </c>
      <c r="L127" s="84">
        <v>0.96105263157894738</v>
      </c>
      <c r="M127" s="85">
        <v>4.136150234741784</v>
      </c>
      <c r="N127" s="84">
        <v>0.91029023746701843</v>
      </c>
      <c r="O127" s="84">
        <v>0.80739795918367352</v>
      </c>
      <c r="P127" s="84">
        <v>0.73342175066312998</v>
      </c>
      <c r="Q127" s="84">
        <v>0.19642857142857142</v>
      </c>
      <c r="R127" s="84">
        <v>0.94707520891364905</v>
      </c>
      <c r="S127" s="84">
        <v>0.6785714285714286</v>
      </c>
    </row>
    <row r="128" spans="1:19" x14ac:dyDescent="0.2">
      <c r="A128" s="105" t="s">
        <v>13</v>
      </c>
      <c r="B128" s="106">
        <v>0.88726513569937371</v>
      </c>
      <c r="C128" s="106">
        <v>0.95175438596491224</v>
      </c>
      <c r="D128" s="106">
        <v>0.76788830715532286</v>
      </c>
      <c r="E128" s="106">
        <v>0.76229508196721307</v>
      </c>
      <c r="F128" s="106">
        <v>0.70696721311475408</v>
      </c>
      <c r="G128" s="106">
        <v>0.62425447316103377</v>
      </c>
      <c r="H128" s="106">
        <v>0.83170731707317069</v>
      </c>
      <c r="I128" s="106">
        <v>0.58866279069767447</v>
      </c>
      <c r="J128" s="106">
        <v>0.97921478060046185</v>
      </c>
      <c r="K128" s="106">
        <v>0.73817034700315454</v>
      </c>
      <c r="L128" s="106">
        <v>0.75560407569141197</v>
      </c>
      <c r="M128" s="107">
        <v>3.9460093896713615</v>
      </c>
      <c r="N128" s="106">
        <v>0.86612021857923494</v>
      </c>
      <c r="O128" s="106">
        <v>0.67596281540504644</v>
      </c>
      <c r="P128" s="106">
        <v>0.79229711141678127</v>
      </c>
      <c r="Q128" s="106">
        <v>0.1111111111111111</v>
      </c>
      <c r="R128" s="106">
        <v>0.9807162534435262</v>
      </c>
      <c r="S128" s="106">
        <v>0</v>
      </c>
    </row>
    <row r="129" spans="1:19" x14ac:dyDescent="0.2">
      <c r="A129" s="99" t="s">
        <v>14</v>
      </c>
      <c r="B129" s="84">
        <v>0.83990147783251234</v>
      </c>
      <c r="C129" s="84">
        <v>0.90721649484536082</v>
      </c>
      <c r="D129" s="84">
        <v>0.7299107142857143</v>
      </c>
      <c r="E129" s="84">
        <v>0.83574879227053145</v>
      </c>
      <c r="F129" s="84">
        <v>0.83132530120481929</v>
      </c>
      <c r="G129" s="84">
        <v>0.68855932203389836</v>
      </c>
      <c r="H129" s="84">
        <v>0.85131195335276966</v>
      </c>
      <c r="I129" s="84">
        <v>0.61583011583011582</v>
      </c>
      <c r="J129" s="84">
        <v>0.9568965517241379</v>
      </c>
      <c r="K129" s="84">
        <v>0.77992277992277992</v>
      </c>
      <c r="L129" s="84">
        <v>0.65107632093933465</v>
      </c>
      <c r="M129" s="85">
        <v>4.1149425287356323</v>
      </c>
      <c r="N129" s="84">
        <v>0.72627737226277367</v>
      </c>
      <c r="O129" s="84">
        <v>0.82026768642447423</v>
      </c>
      <c r="P129" s="84">
        <v>0.78296146044624748</v>
      </c>
      <c r="Q129" s="84">
        <v>0.51219512195121952</v>
      </c>
      <c r="R129" s="84">
        <v>0.97764227642276424</v>
      </c>
      <c r="S129" s="84">
        <v>1</v>
      </c>
    </row>
    <row r="130" spans="1:19" x14ac:dyDescent="0.2">
      <c r="A130" s="105" t="s">
        <v>15</v>
      </c>
      <c r="B130" s="106">
        <v>0.92385786802030456</v>
      </c>
      <c r="C130" s="106">
        <v>0.96410256410256412</v>
      </c>
      <c r="D130" s="106">
        <v>0.8133971291866029</v>
      </c>
      <c r="E130" s="106">
        <v>0.75</v>
      </c>
      <c r="F130" s="106">
        <v>0.70143884892086328</v>
      </c>
      <c r="G130" s="106">
        <v>0.5811320754716981</v>
      </c>
      <c r="H130" s="106">
        <v>0.79144385026737973</v>
      </c>
      <c r="I130" s="106">
        <v>0.69090909090909092</v>
      </c>
      <c r="J130" s="106">
        <v>0.98936170212765961</v>
      </c>
      <c r="K130" s="106">
        <v>0.62698412698412698</v>
      </c>
      <c r="L130" s="106">
        <v>0.78827586206896549</v>
      </c>
      <c r="M130" s="107">
        <v>4.0752212389380533</v>
      </c>
      <c r="N130" s="106">
        <v>0.96666666666666667</v>
      </c>
      <c r="O130" s="106">
        <v>0.96986301369863015</v>
      </c>
      <c r="P130" s="106">
        <v>0.7168141592920354</v>
      </c>
      <c r="Q130" s="106">
        <v>0.1</v>
      </c>
      <c r="R130" s="106">
        <v>0.96187683284457481</v>
      </c>
      <c r="S130" s="106">
        <v>0</v>
      </c>
    </row>
    <row r="131" spans="1:19" x14ac:dyDescent="0.2">
      <c r="A131" s="99" t="s">
        <v>16</v>
      </c>
      <c r="B131" s="84">
        <v>0.79368029739776946</v>
      </c>
      <c r="C131" s="84">
        <v>0.91730038022813687</v>
      </c>
      <c r="D131" s="84">
        <v>0.78316123907863389</v>
      </c>
      <c r="E131" s="84">
        <v>0.78624813153961137</v>
      </c>
      <c r="F131" s="84">
        <v>0.7209821428571429</v>
      </c>
      <c r="G131" s="84">
        <v>0.57692307692307687</v>
      </c>
      <c r="H131" s="84">
        <v>0.78329809725158561</v>
      </c>
      <c r="I131" s="84">
        <v>0.55608755129958964</v>
      </c>
      <c r="J131" s="84">
        <v>0.99169262720664586</v>
      </c>
      <c r="K131" s="84">
        <v>0.60306406685236769</v>
      </c>
      <c r="L131" s="84">
        <v>0.94681262073406314</v>
      </c>
      <c r="M131" s="85">
        <v>3.478723404255319</v>
      </c>
      <c r="N131" s="84">
        <v>0.8739393939393939</v>
      </c>
      <c r="O131" s="84">
        <v>0.8722121760096444</v>
      </c>
      <c r="P131" s="84">
        <v>0.76666666666666672</v>
      </c>
      <c r="Q131" s="84">
        <v>0.40909090909090912</v>
      </c>
      <c r="R131" s="84">
        <v>0.96940726577437863</v>
      </c>
      <c r="S131" s="84">
        <v>0.55263157894736847</v>
      </c>
    </row>
    <row r="132" spans="1:19" x14ac:dyDescent="0.2">
      <c r="A132" s="105" t="s">
        <v>17</v>
      </c>
      <c r="B132" s="106">
        <v>0.78301886792452835</v>
      </c>
      <c r="C132" s="106">
        <v>0.93137254901960786</v>
      </c>
      <c r="D132" s="106">
        <v>0.78260869565217395</v>
      </c>
      <c r="E132" s="106">
        <v>0.86868686868686873</v>
      </c>
      <c r="F132" s="106">
        <v>0.79</v>
      </c>
      <c r="G132" s="106">
        <v>0.71171171171171166</v>
      </c>
      <c r="H132" s="106">
        <v>0.83720930232558144</v>
      </c>
      <c r="I132" s="106">
        <v>0.78688524590163933</v>
      </c>
      <c r="J132" s="106">
        <v>0.978494623655914</v>
      </c>
      <c r="K132" s="106">
        <v>0.609375</v>
      </c>
      <c r="L132" s="106">
        <v>0.96201550387596901</v>
      </c>
      <c r="M132" s="107">
        <v>2.5641025641025643</v>
      </c>
      <c r="N132" s="106">
        <v>0.86440677966101698</v>
      </c>
      <c r="O132" s="106">
        <v>0.84558823529411764</v>
      </c>
      <c r="P132" s="106">
        <v>0.79527559055118113</v>
      </c>
      <c r="Q132" s="106">
        <v>0.18181818181818182</v>
      </c>
      <c r="R132" s="106">
        <v>0.96850393700787396</v>
      </c>
      <c r="S132" s="106">
        <v>0.5</v>
      </c>
    </row>
    <row r="133" spans="1:19" x14ac:dyDescent="0.2">
      <c r="A133" s="99" t="s">
        <v>18</v>
      </c>
      <c r="B133" s="84">
        <v>0.73913043478260865</v>
      </c>
      <c r="C133" s="84">
        <v>0.91767554479418889</v>
      </c>
      <c r="D133" s="84">
        <v>0.83836206896551724</v>
      </c>
      <c r="E133" s="84">
        <v>0.76546391752577314</v>
      </c>
      <c r="F133" s="84">
        <v>0.71165644171779141</v>
      </c>
      <c r="G133" s="84">
        <v>0.58223062381852553</v>
      </c>
      <c r="H133" s="84">
        <v>0.77777777777777779</v>
      </c>
      <c r="I133" s="84">
        <v>0.43392857142857144</v>
      </c>
      <c r="J133" s="84">
        <v>0.96825396825396826</v>
      </c>
      <c r="K133" s="84">
        <v>0.76041666666666663</v>
      </c>
      <c r="L133" s="84">
        <v>0.80218181818181822</v>
      </c>
      <c r="M133" s="85">
        <v>3.7505827505827507</v>
      </c>
      <c r="N133" s="84">
        <v>0.86708860759493667</v>
      </c>
      <c r="O133" s="84">
        <v>0.23529411764705882</v>
      </c>
      <c r="P133" s="84">
        <v>0.80952380952380953</v>
      </c>
      <c r="Q133" s="84">
        <v>0.23076923076923078</v>
      </c>
      <c r="R133" s="84">
        <v>0.93451327433628317</v>
      </c>
      <c r="S133" s="84">
        <v>0.27027027027027029</v>
      </c>
    </row>
    <row r="134" spans="1:19" x14ac:dyDescent="0.2">
      <c r="A134" s="105" t="s">
        <v>19</v>
      </c>
      <c r="B134" s="106">
        <v>0.58725561187545261</v>
      </c>
      <c r="C134" s="106">
        <v>0.90479760119940034</v>
      </c>
      <c r="D134" s="106">
        <v>0.79930313588850177</v>
      </c>
      <c r="E134" s="106">
        <v>0.81500987491770904</v>
      </c>
      <c r="F134" s="106">
        <v>0.76735218508997427</v>
      </c>
      <c r="G134" s="106">
        <v>0.59937304075235109</v>
      </c>
      <c r="H134" s="106">
        <v>0.82313495389773683</v>
      </c>
      <c r="I134" s="106">
        <v>0.47774480712166173</v>
      </c>
      <c r="J134" s="106">
        <v>0.9734660033167496</v>
      </c>
      <c r="K134" s="106">
        <v>0.63027806385169927</v>
      </c>
      <c r="L134" s="106">
        <v>0.67493725349587663</v>
      </c>
      <c r="M134" s="107">
        <v>4.7359667359667359</v>
      </c>
      <c r="N134" s="106">
        <v>0.75546305931321545</v>
      </c>
      <c r="O134" s="106">
        <v>0.95281018027571585</v>
      </c>
      <c r="P134" s="106">
        <v>0.77471010491441195</v>
      </c>
      <c r="Q134" s="106">
        <v>0.10714285714285714</v>
      </c>
      <c r="R134" s="106">
        <v>0.97279651795429811</v>
      </c>
      <c r="S134" s="106">
        <v>0.58064516129032262</v>
      </c>
    </row>
    <row r="135" spans="1:19" x14ac:dyDescent="0.2">
      <c r="A135" s="99" t="s">
        <v>20</v>
      </c>
      <c r="B135" s="84">
        <v>0.8571428571428571</v>
      </c>
      <c r="C135" s="84">
        <v>0.90140845070422537</v>
      </c>
      <c r="D135" s="84">
        <v>0.79333333333333333</v>
      </c>
      <c r="E135" s="84">
        <v>0.84671532846715325</v>
      </c>
      <c r="F135" s="84">
        <v>0.81021897810218979</v>
      </c>
      <c r="G135" s="84">
        <v>0.61392405063291144</v>
      </c>
      <c r="H135" s="84">
        <v>0.81308411214953269</v>
      </c>
      <c r="I135" s="84">
        <v>0.42857142857142855</v>
      </c>
      <c r="J135" s="84">
        <v>0.984375</v>
      </c>
      <c r="K135" s="84">
        <v>0.67741935483870963</v>
      </c>
      <c r="L135" s="84">
        <v>0.79892473118279572</v>
      </c>
      <c r="M135" s="85">
        <v>3.4404761904761907</v>
      </c>
      <c r="N135" s="84">
        <v>0.90243902439024393</v>
      </c>
      <c r="O135" s="84">
        <v>0.84057971014492749</v>
      </c>
      <c r="P135" s="84">
        <v>0.775609756097561</v>
      </c>
      <c r="Q135" s="84">
        <v>0</v>
      </c>
      <c r="R135" s="84">
        <v>0.99019607843137258</v>
      </c>
      <c r="S135" s="84">
        <v>1</v>
      </c>
    </row>
    <row r="136" spans="1:19" x14ac:dyDescent="0.2">
      <c r="A136" s="105" t="s">
        <v>21</v>
      </c>
      <c r="B136" s="106">
        <v>0.6957148001440403</v>
      </c>
      <c r="C136" s="106">
        <v>0.9185267857142857</v>
      </c>
      <c r="D136" s="106">
        <v>0.79717630853994492</v>
      </c>
      <c r="E136" s="106">
        <v>0.80770565775772296</v>
      </c>
      <c r="F136" s="106">
        <v>0.79413680781758955</v>
      </c>
      <c r="G136" s="106">
        <v>0.62765251989389925</v>
      </c>
      <c r="H136" s="106">
        <v>0.85185185185185186</v>
      </c>
      <c r="I136" s="106">
        <v>0.39331542823037902</v>
      </c>
      <c r="J136" s="106">
        <v>0.98378597486826103</v>
      </c>
      <c r="K136" s="106">
        <v>0.56243032329988851</v>
      </c>
      <c r="L136" s="106">
        <v>0.84438855705752913</v>
      </c>
      <c r="M136" s="107">
        <v>3.8816793893129771</v>
      </c>
      <c r="N136" s="106">
        <v>0.79038569032979322</v>
      </c>
      <c r="O136" s="106">
        <v>0.86397285626156695</v>
      </c>
      <c r="P136" s="106">
        <v>0.80303030303030298</v>
      </c>
      <c r="Q136" s="106">
        <v>0.17647058823529413</v>
      </c>
      <c r="R136" s="106">
        <v>0.97076774815290712</v>
      </c>
      <c r="S136" s="106">
        <v>0.70149253731343286</v>
      </c>
    </row>
    <row r="137" spans="1:19" x14ac:dyDescent="0.2">
      <c r="A137" s="99" t="s">
        <v>22</v>
      </c>
      <c r="B137" s="84">
        <v>0.8666666666666667</v>
      </c>
      <c r="C137" s="84">
        <v>0.85148514851485146</v>
      </c>
      <c r="D137" s="84">
        <v>0.68627450980392157</v>
      </c>
      <c r="E137" s="84">
        <v>0.90196078431372551</v>
      </c>
      <c r="F137" s="84">
        <v>0.82758620689655171</v>
      </c>
      <c r="G137" s="84">
        <v>0.53535353535353536</v>
      </c>
      <c r="H137" s="84">
        <v>0.61538461538461542</v>
      </c>
      <c r="I137" s="84">
        <v>0.68067226890756305</v>
      </c>
      <c r="J137" s="84">
        <v>0.98780487804878048</v>
      </c>
      <c r="K137" s="84">
        <v>0.7407407407407407</v>
      </c>
      <c r="L137" s="84">
        <v>0.77055555555555555</v>
      </c>
      <c r="M137" s="85">
        <v>3.774436090225564</v>
      </c>
      <c r="N137" s="84">
        <v>0.80952380952380953</v>
      </c>
      <c r="O137" s="84">
        <v>0.87681159420289856</v>
      </c>
      <c r="P137" s="84">
        <v>0.74452554744525545</v>
      </c>
      <c r="Q137" s="84">
        <v>0.27272727272727271</v>
      </c>
      <c r="R137" s="84">
        <v>0.98540145985401462</v>
      </c>
      <c r="S137" s="84">
        <v>1</v>
      </c>
    </row>
    <row r="138" spans="1:19" x14ac:dyDescent="0.2">
      <c r="A138" s="105" t="s">
        <v>23</v>
      </c>
      <c r="B138" s="106">
        <v>0.89162561576354682</v>
      </c>
      <c r="C138" s="106">
        <v>0.93717277486910999</v>
      </c>
      <c r="D138" s="106">
        <v>0.80597014925373134</v>
      </c>
      <c r="E138" s="106">
        <v>0.80645161290322576</v>
      </c>
      <c r="F138" s="106">
        <v>0.83333333333333337</v>
      </c>
      <c r="G138" s="106">
        <v>0.59009009009009006</v>
      </c>
      <c r="H138" s="106">
        <v>0.71022727272727271</v>
      </c>
      <c r="I138" s="106">
        <v>0.52066115702479343</v>
      </c>
      <c r="J138" s="106">
        <v>0.97765363128491622</v>
      </c>
      <c r="K138" s="106">
        <v>0.7142857142857143</v>
      </c>
      <c r="L138" s="106">
        <v>1.0595238095238095</v>
      </c>
      <c r="M138" s="107">
        <v>3.8117647058823527</v>
      </c>
      <c r="N138" s="106">
        <v>0.90476190476190477</v>
      </c>
      <c r="O138" s="106">
        <v>0.95294117647058818</v>
      </c>
      <c r="P138" s="106">
        <v>0.8</v>
      </c>
      <c r="Q138" s="106">
        <v>0.46666666666666667</v>
      </c>
      <c r="R138" s="106">
        <v>0.96747967479674801</v>
      </c>
      <c r="S138" s="106">
        <v>1</v>
      </c>
    </row>
    <row r="139" spans="1:19" x14ac:dyDescent="0.2">
      <c r="A139" s="108" t="s">
        <v>24</v>
      </c>
      <c r="B139" s="109">
        <v>0.76561882724758734</v>
      </c>
      <c r="C139" s="109">
        <v>0.92366367423575657</v>
      </c>
      <c r="D139" s="109">
        <v>0.77279176081130785</v>
      </c>
      <c r="E139" s="109">
        <v>0.78263834251245734</v>
      </c>
      <c r="F139" s="109">
        <v>0.74843361511685724</v>
      </c>
      <c r="G139" s="109">
        <v>0.59134834303060968</v>
      </c>
      <c r="H139" s="109">
        <v>0.82436278949411312</v>
      </c>
      <c r="I139" s="109">
        <v>0.48241115609536661</v>
      </c>
      <c r="J139" s="109">
        <v>0.97892927621108916</v>
      </c>
      <c r="K139" s="109">
        <v>0.64107371112057943</v>
      </c>
      <c r="L139" s="109">
        <v>0.77334417251411947</v>
      </c>
      <c r="M139" s="110">
        <v>4.1324749642346212</v>
      </c>
      <c r="N139" s="109">
        <v>0.82329056358616204</v>
      </c>
      <c r="O139" s="109">
        <v>0.86077870274020118</v>
      </c>
      <c r="P139" s="109">
        <v>0.77385798281320672</v>
      </c>
      <c r="Q139" s="109">
        <v>0.23480825958702065</v>
      </c>
      <c r="R139" s="109">
        <v>0.97089612850825735</v>
      </c>
      <c r="S139" s="109">
        <v>0.56262833675564683</v>
      </c>
    </row>
    <row r="140" spans="1:19" x14ac:dyDescent="0.2">
      <c r="A140" s="121" t="s">
        <v>228</v>
      </c>
      <c r="B140" s="122">
        <v>0.7605327186579588</v>
      </c>
      <c r="C140" s="122">
        <v>0.92302534531312863</v>
      </c>
      <c r="D140" s="122">
        <v>0.74513715710723194</v>
      </c>
      <c r="E140" s="122">
        <v>0.78121339892246433</v>
      </c>
      <c r="F140" s="122">
        <v>0.76748152359295052</v>
      </c>
      <c r="G140" s="122">
        <v>0.58622761687297198</v>
      </c>
      <c r="H140" s="122">
        <v>0.82433615407061567</v>
      </c>
      <c r="I140" s="122">
        <v>0.43667937314697164</v>
      </c>
      <c r="J140" s="122">
        <v>0.97600349040139611</v>
      </c>
      <c r="K140" s="122">
        <v>0.58496476115896634</v>
      </c>
      <c r="L140" s="122">
        <v>0.79834451417442109</v>
      </c>
      <c r="M140" s="123">
        <v>4.311298297015199</v>
      </c>
      <c r="N140" s="122">
        <v>0.78331379445095739</v>
      </c>
      <c r="O140" s="122">
        <v>0.8524864187212704</v>
      </c>
      <c r="P140" s="122">
        <v>0.76389189189189188</v>
      </c>
      <c r="Q140" s="122">
        <v>0.24179829890643986</v>
      </c>
      <c r="R140" s="122">
        <v>0.97272432081394089</v>
      </c>
      <c r="S140" s="122">
        <v>0.65555555555555556</v>
      </c>
    </row>
    <row r="141" spans="1:19" x14ac:dyDescent="0.2">
      <c r="A141" s="121" t="s">
        <v>229</v>
      </c>
      <c r="B141" s="122">
        <v>0.68843537414965983</v>
      </c>
      <c r="C141" s="122">
        <v>0.92582126457082303</v>
      </c>
      <c r="D141" s="122">
        <v>0.80647228452419095</v>
      </c>
      <c r="E141" s="122">
        <v>0.80990629183400265</v>
      </c>
      <c r="F141" s="122">
        <v>0.76279216677195194</v>
      </c>
      <c r="G141" s="122">
        <v>0.60836050993181146</v>
      </c>
      <c r="H141" s="122">
        <v>0.82898324892871056</v>
      </c>
      <c r="I141" s="122">
        <v>0.49641082274986198</v>
      </c>
      <c r="J141" s="122">
        <v>0.97512437810945274</v>
      </c>
      <c r="K141" s="122">
        <v>0.66497203863751908</v>
      </c>
      <c r="L141" s="122">
        <v>0.75352385045122472</v>
      </c>
      <c r="M141" s="123">
        <v>4.0167575993764615</v>
      </c>
      <c r="N141" s="122">
        <v>0.78042843232716652</v>
      </c>
      <c r="O141" s="122">
        <v>0.82225097024579563</v>
      </c>
      <c r="P141" s="122">
        <v>0.79290894439967763</v>
      </c>
      <c r="Q141" s="122">
        <v>0.14018691588785046</v>
      </c>
      <c r="R141" s="122">
        <v>0.96506666666666663</v>
      </c>
      <c r="S141" s="122">
        <v>0.44554455445544555</v>
      </c>
    </row>
    <row r="142" spans="1:19" x14ac:dyDescent="0.2">
      <c r="A142" s="121" t="s">
        <v>230</v>
      </c>
      <c r="B142" s="122">
        <v>0.75814253466623671</v>
      </c>
      <c r="C142" s="122">
        <v>0.91814233210825258</v>
      </c>
      <c r="D142" s="122">
        <v>0.8129847744900891</v>
      </c>
      <c r="E142" s="122">
        <v>0.78064922786006929</v>
      </c>
      <c r="F142" s="122">
        <v>0.73723680415344683</v>
      </c>
      <c r="G142" s="122">
        <v>0.5939786156443444</v>
      </c>
      <c r="H142" s="122">
        <v>0.84726995036273389</v>
      </c>
      <c r="I142" s="122">
        <v>0.48105966823471158</v>
      </c>
      <c r="J142" s="122">
        <v>0.98721694667640614</v>
      </c>
      <c r="K142" s="122">
        <v>0.68863748155435323</v>
      </c>
      <c r="L142" s="122">
        <v>0.66221849544801148</v>
      </c>
      <c r="M142" s="123">
        <v>3.9738589211618258</v>
      </c>
      <c r="N142" s="122">
        <v>0.8977016674177557</v>
      </c>
      <c r="O142" s="122">
        <v>0.87018404907975455</v>
      </c>
      <c r="P142" s="122">
        <v>0.78611393692777209</v>
      </c>
      <c r="Q142" s="122">
        <v>0.17328519855595667</v>
      </c>
      <c r="R142" s="122">
        <v>0.97235023041474655</v>
      </c>
      <c r="S142" s="122">
        <v>0.58333333333333337</v>
      </c>
    </row>
    <row r="143" spans="1:19" x14ac:dyDescent="0.2">
      <c r="A143" s="121" t="s">
        <v>16</v>
      </c>
      <c r="B143" s="122">
        <v>0.84311157674174964</v>
      </c>
      <c r="C143" s="122">
        <v>0.93006993006993011</v>
      </c>
      <c r="D143" s="122">
        <v>0.76882460973370059</v>
      </c>
      <c r="E143" s="122">
        <v>0.7678282944841911</v>
      </c>
      <c r="F143" s="122">
        <v>0.71084337349397586</v>
      </c>
      <c r="G143" s="122">
        <v>0.58534946236559138</v>
      </c>
      <c r="H143" s="122">
        <v>0.80253837072018885</v>
      </c>
      <c r="I143" s="122">
        <v>0.57056694813027742</v>
      </c>
      <c r="J143" s="122">
        <v>0.98115942028985503</v>
      </c>
      <c r="K143" s="122">
        <v>0.70107444359171145</v>
      </c>
      <c r="L143" s="122">
        <v>0.83464730290456435</v>
      </c>
      <c r="M143" s="123">
        <v>4.0485464295794529</v>
      </c>
      <c r="N143" s="122">
        <v>0.86691755046185426</v>
      </c>
      <c r="O143" s="122">
        <v>0.89499279538904897</v>
      </c>
      <c r="P143" s="122">
        <v>0.76868395773294906</v>
      </c>
      <c r="Q143" s="122">
        <v>0.31758530183727035</v>
      </c>
      <c r="R143" s="122">
        <v>0.97076134421872029</v>
      </c>
      <c r="S143" s="122">
        <v>0.50819672131147542</v>
      </c>
    </row>
    <row r="145" spans="1:19" x14ac:dyDescent="0.2">
      <c r="A145" s="98" t="s">
        <v>226</v>
      </c>
      <c r="B145" s="88"/>
      <c r="C145" s="88"/>
      <c r="D145" s="88"/>
      <c r="E145" s="88"/>
      <c r="F145" s="88"/>
      <c r="G145" s="88"/>
      <c r="H145" s="88"/>
      <c r="I145" s="88"/>
      <c r="J145" s="88"/>
      <c r="K145" s="88"/>
      <c r="L145" s="88"/>
      <c r="M145" s="89"/>
      <c r="N145" s="88"/>
      <c r="O145" s="88"/>
      <c r="P145" s="88"/>
      <c r="Q145" s="88"/>
      <c r="R145" s="88"/>
      <c r="S145" s="88"/>
    </row>
    <row r="146" spans="1:19" x14ac:dyDescent="0.2">
      <c r="A146" s="99" t="s">
        <v>4</v>
      </c>
      <c r="B146" s="84">
        <v>0.79173553719008261</v>
      </c>
      <c r="C146" s="84">
        <v>0.92237442922374424</v>
      </c>
      <c r="D146" s="84">
        <v>0.76433121019108285</v>
      </c>
      <c r="E146" s="84">
        <v>0.8142613151152861</v>
      </c>
      <c r="F146" s="84">
        <v>0.79493670886075951</v>
      </c>
      <c r="G146" s="84">
        <v>0.62810755961440889</v>
      </c>
      <c r="H146" s="84">
        <v>0.85812072184194155</v>
      </c>
      <c r="I146" s="84">
        <v>0.48278985507246375</v>
      </c>
      <c r="J146" s="84">
        <v>0.9758513931888545</v>
      </c>
      <c r="K146" s="84">
        <v>0.57726597325408613</v>
      </c>
      <c r="L146" s="84">
        <v>0.75827338129496402</v>
      </c>
      <c r="M146" s="85">
        <v>3.9922405431619787</v>
      </c>
      <c r="N146" s="84">
        <v>0.81322674418604646</v>
      </c>
      <c r="O146" s="84">
        <v>0.78211586901763219</v>
      </c>
      <c r="P146" s="84">
        <v>0.81217162872154114</v>
      </c>
      <c r="Q146" s="84">
        <v>0.10434782608695652</v>
      </c>
      <c r="R146" s="84">
        <v>0.98491570541259987</v>
      </c>
      <c r="S146" s="84">
        <v>0.4</v>
      </c>
    </row>
    <row r="147" spans="1:19" x14ac:dyDescent="0.2">
      <c r="A147" s="105" t="s">
        <v>5</v>
      </c>
      <c r="B147" s="106">
        <v>0.73423044575273344</v>
      </c>
      <c r="C147" s="106">
        <v>0.91365638766519819</v>
      </c>
      <c r="D147" s="106">
        <v>0.72613065326633164</v>
      </c>
      <c r="E147" s="106">
        <v>0.79073614557485528</v>
      </c>
      <c r="F147" s="106">
        <v>0.74798711755233493</v>
      </c>
      <c r="G147" s="106">
        <v>0.59414556962025311</v>
      </c>
      <c r="H147" s="106">
        <v>0.74873864783047428</v>
      </c>
      <c r="I147" s="106">
        <v>0.48561403508771928</v>
      </c>
      <c r="J147" s="106">
        <v>0.97560975609756095</v>
      </c>
      <c r="K147" s="106">
        <v>0.59362549800796816</v>
      </c>
      <c r="L147" s="106">
        <v>0.8372222222222222</v>
      </c>
      <c r="M147" s="107">
        <v>4.7164461247637055</v>
      </c>
      <c r="N147" s="106">
        <v>0.77078384798099764</v>
      </c>
      <c r="O147" s="106">
        <v>0.90716981132075469</v>
      </c>
      <c r="P147" s="106">
        <v>0.77751572327044027</v>
      </c>
      <c r="Q147" s="106">
        <v>6.1855670103092786E-2</v>
      </c>
      <c r="R147" s="106">
        <v>0.95497630331753558</v>
      </c>
      <c r="S147" s="106">
        <v>0.47619047619047616</v>
      </c>
    </row>
    <row r="148" spans="1:19" x14ac:dyDescent="0.2">
      <c r="A148" s="99" t="s">
        <v>6</v>
      </c>
      <c r="B148" s="84">
        <v>0.84185828249648054</v>
      </c>
      <c r="C148" s="84">
        <v>0.92977392977392981</v>
      </c>
      <c r="D148" s="84">
        <v>0.74905897114178166</v>
      </c>
      <c r="E148" s="84">
        <v>0.75996990218209182</v>
      </c>
      <c r="F148" s="84">
        <v>0.70415472779369626</v>
      </c>
      <c r="G148" s="84">
        <v>0.57506053268765134</v>
      </c>
      <c r="H148" s="84">
        <v>0.80311688311688312</v>
      </c>
      <c r="I148" s="84">
        <v>0.54511834319526631</v>
      </c>
      <c r="J148" s="84">
        <v>0.97826086956521741</v>
      </c>
      <c r="K148" s="84">
        <v>0.77081899518238128</v>
      </c>
      <c r="L148" s="84">
        <v>0.72324414715719065</v>
      </c>
      <c r="M148" s="85">
        <v>4.302777777777778</v>
      </c>
      <c r="N148" s="84">
        <v>0.8613269575612672</v>
      </c>
      <c r="O148" s="84">
        <v>0.96182943603851445</v>
      </c>
      <c r="P148" s="84">
        <v>0.76994434137291279</v>
      </c>
      <c r="Q148" s="84">
        <v>0.35545023696682465</v>
      </c>
      <c r="R148" s="84">
        <v>0.96506550218340614</v>
      </c>
      <c r="S148" s="84">
        <v>0.70149253731343286</v>
      </c>
    </row>
    <row r="149" spans="1:19" x14ac:dyDescent="0.2">
      <c r="A149" s="105" t="s">
        <v>7</v>
      </c>
      <c r="B149" s="106">
        <v>0.65796124684077506</v>
      </c>
      <c r="C149" s="106">
        <v>0.88859878154917316</v>
      </c>
      <c r="D149" s="106">
        <v>0.79414032382420974</v>
      </c>
      <c r="E149" s="106">
        <v>0.80060882800608824</v>
      </c>
      <c r="F149" s="106">
        <v>0.74663072776280326</v>
      </c>
      <c r="G149" s="106">
        <v>0.62146482958665705</v>
      </c>
      <c r="H149" s="106">
        <v>0.88643533123028395</v>
      </c>
      <c r="I149" s="106">
        <v>0.34714003944773175</v>
      </c>
      <c r="J149" s="106">
        <v>0.98311817279046676</v>
      </c>
      <c r="K149" s="106">
        <v>0.71827411167512689</v>
      </c>
      <c r="L149" s="106">
        <v>0.43624353819643885</v>
      </c>
      <c r="M149" s="107">
        <v>3.7323420074349443</v>
      </c>
      <c r="N149" s="106">
        <v>0.88876404494382022</v>
      </c>
      <c r="O149" s="106">
        <v>0.8177506775067751</v>
      </c>
      <c r="P149" s="106">
        <v>0.81901408450704227</v>
      </c>
      <c r="Q149" s="106">
        <v>0.15853658536585366</v>
      </c>
      <c r="R149" s="106">
        <v>0.97826086956521741</v>
      </c>
      <c r="S149" s="106">
        <v>0.16</v>
      </c>
    </row>
    <row r="150" spans="1:19" x14ac:dyDescent="0.2">
      <c r="A150" s="99" t="s">
        <v>8</v>
      </c>
      <c r="B150" s="84">
        <v>0.79142621599340479</v>
      </c>
      <c r="C150" s="84">
        <v>0.91782608695652179</v>
      </c>
      <c r="D150" s="84">
        <v>0.6974605954465849</v>
      </c>
      <c r="E150" s="84">
        <v>0.74207606973058637</v>
      </c>
      <c r="F150" s="84">
        <v>0.72949863972017104</v>
      </c>
      <c r="G150" s="84">
        <v>0.49404533230887437</v>
      </c>
      <c r="H150" s="84">
        <v>0.74498567335243548</v>
      </c>
      <c r="I150" s="84">
        <v>0.42805755395683454</v>
      </c>
      <c r="J150" s="84">
        <v>0.97770398481973431</v>
      </c>
      <c r="K150" s="84">
        <v>0.59160028964518463</v>
      </c>
      <c r="L150" s="84">
        <v>0.76648005598320501</v>
      </c>
      <c r="M150" s="85">
        <v>4.1883544303797464</v>
      </c>
      <c r="N150" s="84">
        <v>0.71991978609625673</v>
      </c>
      <c r="O150" s="84">
        <v>0.91478439425051339</v>
      </c>
      <c r="P150" s="84">
        <v>0.76168876482903003</v>
      </c>
      <c r="Q150" s="84">
        <v>0.21171171171171171</v>
      </c>
      <c r="R150" s="84">
        <v>0.96976016684045885</v>
      </c>
      <c r="S150" s="84">
        <v>0.77777777777777779</v>
      </c>
    </row>
    <row r="151" spans="1:19" x14ac:dyDescent="0.2">
      <c r="A151" s="105" t="s">
        <v>9</v>
      </c>
      <c r="B151" s="106">
        <v>0.75955610357583225</v>
      </c>
      <c r="C151" s="106">
        <v>0.90506329113924056</v>
      </c>
      <c r="D151" s="106">
        <v>0.77222222222222225</v>
      </c>
      <c r="E151" s="106">
        <v>0.778169014084507</v>
      </c>
      <c r="F151" s="106">
        <v>0.68549280177187155</v>
      </c>
      <c r="G151" s="106">
        <v>0.5123318385650224</v>
      </c>
      <c r="H151" s="106">
        <v>0.68141592920353977</v>
      </c>
      <c r="I151" s="106">
        <v>0.69039145907473309</v>
      </c>
      <c r="J151" s="106">
        <v>0.9915730337078652</v>
      </c>
      <c r="K151" s="106">
        <v>0.64466019417475728</v>
      </c>
      <c r="L151" s="106">
        <v>0.70522456461961502</v>
      </c>
      <c r="M151" s="107">
        <v>4.5453514739229028</v>
      </c>
      <c r="N151" s="106">
        <v>0.90284757118927972</v>
      </c>
      <c r="O151" s="106">
        <v>0.92155009451795844</v>
      </c>
      <c r="P151" s="106">
        <v>0.78294573643410847</v>
      </c>
      <c r="Q151" s="106">
        <v>0.25316455696202533</v>
      </c>
      <c r="R151" s="106">
        <v>0.94519230769230766</v>
      </c>
      <c r="S151" s="106">
        <v>0.71153846153846156</v>
      </c>
    </row>
    <row r="152" spans="1:19" x14ac:dyDescent="0.2">
      <c r="A152" s="99" t="s">
        <v>10</v>
      </c>
      <c r="B152" s="84">
        <v>0.71535022354694489</v>
      </c>
      <c r="C152" s="84">
        <v>0.88682170542635663</v>
      </c>
      <c r="D152" s="84">
        <v>0.7689295039164491</v>
      </c>
      <c r="E152" s="84">
        <v>0.74612129760225665</v>
      </c>
      <c r="F152" s="84">
        <v>0.68199233716475094</v>
      </c>
      <c r="G152" s="84">
        <v>0.52234993614303959</v>
      </c>
      <c r="H152" s="84">
        <v>0.78021978021978022</v>
      </c>
      <c r="I152" s="84">
        <v>0.54742857142857138</v>
      </c>
      <c r="J152" s="84">
        <v>0.99471830985915488</v>
      </c>
      <c r="K152" s="84">
        <v>0.71084337349397586</v>
      </c>
      <c r="L152" s="84">
        <v>0.47668776371308019</v>
      </c>
      <c r="M152" s="85">
        <v>3.9613152804642167</v>
      </c>
      <c r="N152" s="84">
        <v>0.88800000000000001</v>
      </c>
      <c r="O152" s="84">
        <v>0.88838268792710706</v>
      </c>
      <c r="P152" s="84">
        <v>0.78429073856975384</v>
      </c>
      <c r="Q152" s="84">
        <v>0.2413793103448276</v>
      </c>
      <c r="R152" s="84">
        <v>0.97990543735224589</v>
      </c>
      <c r="S152" s="84">
        <v>0.46153846153846156</v>
      </c>
    </row>
    <row r="153" spans="1:19" x14ac:dyDescent="0.2">
      <c r="A153" s="105" t="s">
        <v>11</v>
      </c>
      <c r="B153" s="106">
        <v>0.83972125435540068</v>
      </c>
      <c r="C153" s="106">
        <v>0.89748201438848918</v>
      </c>
      <c r="D153" s="106">
        <v>0.77611940298507465</v>
      </c>
      <c r="E153" s="106">
        <v>0.81300813008130079</v>
      </c>
      <c r="F153" s="106">
        <v>0.7416798732171157</v>
      </c>
      <c r="G153" s="106">
        <v>0.53703703703703709</v>
      </c>
      <c r="H153" s="106">
        <v>0.64253393665158376</v>
      </c>
      <c r="I153" s="106">
        <v>0.40225035161744022</v>
      </c>
      <c r="J153" s="106">
        <v>0.9897750511247444</v>
      </c>
      <c r="K153" s="106">
        <v>0.85015290519877673</v>
      </c>
      <c r="L153" s="106">
        <v>0.57674113009198424</v>
      </c>
      <c r="M153" s="107">
        <v>4.5488599348534198</v>
      </c>
      <c r="N153" s="106">
        <v>0.67713004484304928</v>
      </c>
      <c r="O153" s="106">
        <v>0.80759162303664922</v>
      </c>
      <c r="P153" s="106">
        <v>0.72207084468664851</v>
      </c>
      <c r="Q153" s="106">
        <v>7.8947368421052627E-2</v>
      </c>
      <c r="R153" s="106">
        <v>0.94659546061415223</v>
      </c>
      <c r="S153" s="106">
        <v>0.41176470588235292</v>
      </c>
    </row>
    <row r="154" spans="1:19" x14ac:dyDescent="0.2">
      <c r="A154" s="99" t="s">
        <v>30</v>
      </c>
      <c r="B154" s="84">
        <v>0.88740920096852305</v>
      </c>
      <c r="C154" s="84">
        <v>0.92025316455696204</v>
      </c>
      <c r="D154" s="84">
        <v>0.83942414174972313</v>
      </c>
      <c r="E154" s="84">
        <v>0.71461716937354991</v>
      </c>
      <c r="F154" s="84">
        <v>0.65026737967914439</v>
      </c>
      <c r="G154" s="84">
        <v>0.50102040816326532</v>
      </c>
      <c r="H154" s="84">
        <v>0.71739130434782605</v>
      </c>
      <c r="I154" s="84">
        <v>0.40151515151515149</v>
      </c>
      <c r="J154" s="84">
        <v>0.99310344827586206</v>
      </c>
      <c r="K154" s="84">
        <v>0.62407407407407411</v>
      </c>
      <c r="L154" s="84">
        <v>0.86320072332730557</v>
      </c>
      <c r="M154" s="85">
        <v>4.5605187319884726</v>
      </c>
      <c r="N154" s="84">
        <v>0.91433891992551208</v>
      </c>
      <c r="O154" s="84">
        <v>0.76972477064220179</v>
      </c>
      <c r="P154" s="84">
        <v>0.72132701421800949</v>
      </c>
      <c r="Q154" s="84">
        <v>0.15463917525773196</v>
      </c>
      <c r="R154" s="84">
        <v>0.94285714285714284</v>
      </c>
      <c r="S154" s="84">
        <v>0.69767441860465118</v>
      </c>
    </row>
    <row r="155" spans="1:19" x14ac:dyDescent="0.2">
      <c r="A155" s="105" t="s">
        <v>13</v>
      </c>
      <c r="B155" s="106">
        <v>0.87632508833922262</v>
      </c>
      <c r="C155" s="106">
        <v>0.93956043956043955</v>
      </c>
      <c r="D155" s="106">
        <v>0.75485799701046341</v>
      </c>
      <c r="E155" s="106">
        <v>0.78016528925619832</v>
      </c>
      <c r="F155" s="106">
        <v>0.71782178217821779</v>
      </c>
      <c r="G155" s="106">
        <v>0.61011419249592169</v>
      </c>
      <c r="H155" s="106">
        <v>0.78038379530916846</v>
      </c>
      <c r="I155" s="106">
        <v>0.57571964956195243</v>
      </c>
      <c r="J155" s="106">
        <v>0.98035363457760316</v>
      </c>
      <c r="K155" s="106">
        <v>0.75</v>
      </c>
      <c r="L155" s="106">
        <v>0.71130536130536126</v>
      </c>
      <c r="M155" s="107">
        <v>4.3436928702010968</v>
      </c>
      <c r="N155" s="106">
        <v>0.85587583148558755</v>
      </c>
      <c r="O155" s="106">
        <v>0.68764302059496563</v>
      </c>
      <c r="P155" s="106">
        <v>0.79047619047619044</v>
      </c>
      <c r="Q155" s="106">
        <v>0.10526315789473684</v>
      </c>
      <c r="R155" s="106">
        <v>0.97973778307508941</v>
      </c>
      <c r="S155" s="106">
        <v>0</v>
      </c>
    </row>
    <row r="156" spans="1:19" x14ac:dyDescent="0.2">
      <c r="A156" s="99" t="s">
        <v>14</v>
      </c>
      <c r="B156" s="84">
        <v>0.82076637824474663</v>
      </c>
      <c r="C156" s="84">
        <v>0.86089238845144356</v>
      </c>
      <c r="D156" s="84">
        <v>0.66323024054982815</v>
      </c>
      <c r="E156" s="84">
        <v>0.76104417670682734</v>
      </c>
      <c r="F156" s="84">
        <v>0.78335005015045134</v>
      </c>
      <c r="G156" s="84">
        <v>0.60992108229988728</v>
      </c>
      <c r="H156" s="84">
        <v>0.65378421900161032</v>
      </c>
      <c r="I156" s="84">
        <v>0.52561669829222013</v>
      </c>
      <c r="J156" s="84">
        <v>0.96567862714508579</v>
      </c>
      <c r="K156" s="84">
        <v>0.75138121546961323</v>
      </c>
      <c r="L156" s="84">
        <v>0.66312997347480107</v>
      </c>
      <c r="M156" s="85">
        <v>5.5460048426150124</v>
      </c>
      <c r="N156" s="84">
        <v>0.74333333333333329</v>
      </c>
      <c r="O156" s="84">
        <v>0.73236714975845407</v>
      </c>
      <c r="P156" s="84">
        <v>0.69057377049180324</v>
      </c>
      <c r="Q156" s="84">
        <v>0.42727272727272725</v>
      </c>
      <c r="R156" s="84">
        <v>0.94250513347022591</v>
      </c>
      <c r="S156" s="84">
        <v>0.78260869565217395</v>
      </c>
    </row>
    <row r="157" spans="1:19" x14ac:dyDescent="0.2">
      <c r="A157" s="105" t="s">
        <v>15</v>
      </c>
      <c r="B157" s="106">
        <v>0.905829596412556</v>
      </c>
      <c r="C157" s="106">
        <v>0.95475113122171951</v>
      </c>
      <c r="D157" s="106">
        <v>0.79497907949790791</v>
      </c>
      <c r="E157" s="106">
        <v>0.77391304347826084</v>
      </c>
      <c r="F157" s="106">
        <v>0.70129870129870131</v>
      </c>
      <c r="G157" s="106">
        <v>0.55862068965517242</v>
      </c>
      <c r="H157" s="106">
        <v>0.75961538461538458</v>
      </c>
      <c r="I157" s="106">
        <v>0.6785714285714286</v>
      </c>
      <c r="J157" s="106">
        <v>0.99052132701421802</v>
      </c>
      <c r="K157" s="106">
        <v>0.65</v>
      </c>
      <c r="L157" s="106">
        <v>0.71065088757396455</v>
      </c>
      <c r="M157" s="107">
        <v>4.1411290322580649</v>
      </c>
      <c r="N157" s="106">
        <v>0.96</v>
      </c>
      <c r="O157" s="106">
        <v>0.967741935483871</v>
      </c>
      <c r="P157" s="106">
        <v>0.70053475935828879</v>
      </c>
      <c r="Q157" s="106">
        <v>0.11764705882352941</v>
      </c>
      <c r="R157" s="106">
        <v>0.95199999999999996</v>
      </c>
      <c r="S157" s="106">
        <v>6.25E-2</v>
      </c>
    </row>
    <row r="158" spans="1:19" x14ac:dyDescent="0.2">
      <c r="A158" s="99" t="s">
        <v>16</v>
      </c>
      <c r="B158" s="84">
        <v>0.79772542648253453</v>
      </c>
      <c r="C158" s="84">
        <v>0.9077306733167082</v>
      </c>
      <c r="D158" s="84">
        <v>0.78536585365853662</v>
      </c>
      <c r="E158" s="84">
        <v>0.76972418216805649</v>
      </c>
      <c r="F158" s="84">
        <v>0.70242656449552998</v>
      </c>
      <c r="G158" s="84">
        <v>0.55563093622795112</v>
      </c>
      <c r="H158" s="84">
        <v>0.74015009380863039</v>
      </c>
      <c r="I158" s="84">
        <v>0.54846335697399529</v>
      </c>
      <c r="J158" s="84">
        <v>0.99174311926605507</v>
      </c>
      <c r="K158" s="84">
        <v>0.61538461538461542</v>
      </c>
      <c r="L158" s="84">
        <v>0.89025114771806646</v>
      </c>
      <c r="M158" s="85">
        <v>3.5216426193118755</v>
      </c>
      <c r="N158" s="84">
        <v>0.87578288100208768</v>
      </c>
      <c r="O158" s="84">
        <v>0.87026466009340941</v>
      </c>
      <c r="P158" s="84">
        <v>0.75975810885101702</v>
      </c>
      <c r="Q158" s="84">
        <v>0.39552238805970147</v>
      </c>
      <c r="R158" s="84">
        <v>0.969896004378763</v>
      </c>
      <c r="S158" s="84">
        <v>0.57777777777777772</v>
      </c>
    </row>
    <row r="159" spans="1:19" x14ac:dyDescent="0.2">
      <c r="A159" s="105" t="s">
        <v>17</v>
      </c>
      <c r="B159" s="106">
        <v>0.78985507246376807</v>
      </c>
      <c r="C159" s="106">
        <v>0.88301886792452833</v>
      </c>
      <c r="D159" s="106">
        <v>0.7359154929577465</v>
      </c>
      <c r="E159" s="106">
        <v>0.81553398058252424</v>
      </c>
      <c r="F159" s="106">
        <v>0.73311897106109325</v>
      </c>
      <c r="G159" s="106">
        <v>0.59121621621621623</v>
      </c>
      <c r="H159" s="106">
        <v>0.55339805825242716</v>
      </c>
      <c r="I159" s="106">
        <v>0.64161849710982655</v>
      </c>
      <c r="J159" s="106">
        <v>0.99141630901287559</v>
      </c>
      <c r="K159" s="106">
        <v>0.6967741935483871</v>
      </c>
      <c r="L159" s="106">
        <v>0.89140624999999996</v>
      </c>
      <c r="M159" s="107">
        <v>4.2512953367875648</v>
      </c>
      <c r="N159" s="106">
        <v>0.87244897959183676</v>
      </c>
      <c r="O159" s="106">
        <v>0.8125</v>
      </c>
      <c r="P159" s="106">
        <v>0.71142857142857141</v>
      </c>
      <c r="Q159" s="106">
        <v>0.3125</v>
      </c>
      <c r="R159" s="106">
        <v>0.91142857142857148</v>
      </c>
      <c r="S159" s="106">
        <v>0.5</v>
      </c>
    </row>
    <row r="160" spans="1:19" x14ac:dyDescent="0.2">
      <c r="A160" s="99" t="s">
        <v>18</v>
      </c>
      <c r="B160" s="84">
        <v>0.70494417862838921</v>
      </c>
      <c r="C160" s="84">
        <v>0.89816360601001666</v>
      </c>
      <c r="D160" s="84">
        <v>0.8072669826224329</v>
      </c>
      <c r="E160" s="84">
        <v>0.74460431654676262</v>
      </c>
      <c r="F160" s="84">
        <v>0.70274170274170278</v>
      </c>
      <c r="G160" s="84">
        <v>0.55219780219780223</v>
      </c>
      <c r="H160" s="84">
        <v>0.67068273092369479</v>
      </c>
      <c r="I160" s="84">
        <v>0.44034440344403442</v>
      </c>
      <c r="J160" s="84">
        <v>0.97378277153558057</v>
      </c>
      <c r="K160" s="84">
        <v>0.74935400516795869</v>
      </c>
      <c r="L160" s="84">
        <v>0.73754740834386856</v>
      </c>
      <c r="M160" s="85">
        <v>4.115384615384615</v>
      </c>
      <c r="N160" s="84">
        <v>0.87111111111111106</v>
      </c>
      <c r="O160" s="84">
        <v>0.27659574468085107</v>
      </c>
      <c r="P160" s="84">
        <v>0.77496991576413954</v>
      </c>
      <c r="Q160" s="84">
        <v>0.28000000000000003</v>
      </c>
      <c r="R160" s="84">
        <v>0.92632850241545894</v>
      </c>
      <c r="S160" s="84">
        <v>0.29508196721311475</v>
      </c>
    </row>
    <row r="161" spans="1:19" x14ac:dyDescent="0.2">
      <c r="A161" s="105" t="s">
        <v>19</v>
      </c>
      <c r="B161" s="106">
        <v>0.58844399391789148</v>
      </c>
      <c r="C161" s="106">
        <v>0.87840670859538783</v>
      </c>
      <c r="D161" s="106">
        <v>0.75219941348973607</v>
      </c>
      <c r="E161" s="106">
        <v>0.80389552899513061</v>
      </c>
      <c r="F161" s="106">
        <v>0.73465006440532421</v>
      </c>
      <c r="G161" s="106">
        <v>0.5513051305130513</v>
      </c>
      <c r="H161" s="106">
        <v>0.71349693251533741</v>
      </c>
      <c r="I161" s="106">
        <v>0.42379032258064514</v>
      </c>
      <c r="J161" s="106">
        <v>0.96824445775913726</v>
      </c>
      <c r="K161" s="106">
        <v>0.661993769470405</v>
      </c>
      <c r="L161" s="106">
        <v>0.67493725349587663</v>
      </c>
      <c r="M161" s="107">
        <v>4.6948408342480787</v>
      </c>
      <c r="N161" s="106">
        <v>0.72871972318339095</v>
      </c>
      <c r="O161" s="106">
        <v>0.93956456456456461</v>
      </c>
      <c r="P161" s="106">
        <v>0.73665757693806</v>
      </c>
      <c r="Q161" s="106">
        <v>0.11363636363636363</v>
      </c>
      <c r="R161" s="106">
        <v>0.96348962336664101</v>
      </c>
      <c r="S161" s="106">
        <v>0.53623188405797106</v>
      </c>
    </row>
    <row r="162" spans="1:19" x14ac:dyDescent="0.2">
      <c r="A162" s="99" t="s">
        <v>20</v>
      </c>
      <c r="B162" s="84">
        <v>0.84403669724770647</v>
      </c>
      <c r="C162" s="84">
        <v>0.90521327014218012</v>
      </c>
      <c r="D162" s="84">
        <v>0.79399141630901282</v>
      </c>
      <c r="E162" s="84">
        <v>0.79342723004694837</v>
      </c>
      <c r="F162" s="84">
        <v>0.71361502347417838</v>
      </c>
      <c r="G162" s="84">
        <v>0.55555555555555558</v>
      </c>
      <c r="H162" s="84">
        <v>0.70860927152317876</v>
      </c>
      <c r="I162" s="84">
        <v>0.40959409594095941</v>
      </c>
      <c r="J162" s="84">
        <v>0.98952879581151831</v>
      </c>
      <c r="K162" s="84">
        <v>0.74603174603174605</v>
      </c>
      <c r="L162" s="84">
        <v>0.77164461247637051</v>
      </c>
      <c r="M162" s="85">
        <v>3.7902097902097904</v>
      </c>
      <c r="N162" s="84">
        <v>0.91975308641975306</v>
      </c>
      <c r="O162" s="84">
        <v>0.81060606060606055</v>
      </c>
      <c r="P162" s="84">
        <v>0.74712643678160917</v>
      </c>
      <c r="Q162" s="84">
        <v>4.7619047619047616E-2</v>
      </c>
      <c r="R162" s="84">
        <v>0.9923371647509579</v>
      </c>
      <c r="S162" s="84">
        <v>1</v>
      </c>
    </row>
    <row r="163" spans="1:19" x14ac:dyDescent="0.2">
      <c r="A163" s="105" t="s">
        <v>21</v>
      </c>
      <c r="B163" s="106">
        <v>0.69897053603123893</v>
      </c>
      <c r="C163" s="106">
        <v>0.91243561442236942</v>
      </c>
      <c r="D163" s="106">
        <v>0.787321063394683</v>
      </c>
      <c r="E163" s="106">
        <v>0.80761654629021673</v>
      </c>
      <c r="F163" s="106">
        <v>0.78773875539125082</v>
      </c>
      <c r="G163" s="106">
        <v>0.62515964240102173</v>
      </c>
      <c r="H163" s="106">
        <v>0.83813387423935093</v>
      </c>
      <c r="I163" s="106">
        <v>0.39936194895591648</v>
      </c>
      <c r="J163" s="106">
        <v>0.98506257569640698</v>
      </c>
      <c r="K163" s="106">
        <v>0.5774958632101489</v>
      </c>
      <c r="L163" s="106">
        <v>0.83116428362999706</v>
      </c>
      <c r="M163" s="107">
        <v>3.8572292800967936</v>
      </c>
      <c r="N163" s="106">
        <v>0.7886951928156366</v>
      </c>
      <c r="O163" s="106">
        <v>0.86182669789227162</v>
      </c>
      <c r="P163" s="106">
        <v>0.8178199632578077</v>
      </c>
      <c r="Q163" s="106">
        <v>0.20430107526881722</v>
      </c>
      <c r="R163" s="106">
        <v>0.97168087697929351</v>
      </c>
      <c r="S163" s="106">
        <v>0.734375</v>
      </c>
    </row>
    <row r="164" spans="1:19" x14ac:dyDescent="0.2">
      <c r="A164" s="99" t="s">
        <v>22</v>
      </c>
      <c r="B164" s="84">
        <v>0.88709677419354838</v>
      </c>
      <c r="C164" s="84">
        <v>0.87394957983193278</v>
      </c>
      <c r="D164" s="84">
        <v>0.66666666666666663</v>
      </c>
      <c r="E164" s="84">
        <v>0.89855072463768115</v>
      </c>
      <c r="F164" s="84">
        <v>0.84210526315789469</v>
      </c>
      <c r="G164" s="84">
        <v>0.55223880597014929</v>
      </c>
      <c r="H164" s="84">
        <v>0.6063829787234043</v>
      </c>
      <c r="I164" s="84">
        <v>0.65277777777777779</v>
      </c>
      <c r="J164" s="84">
        <v>0.98989898989898994</v>
      </c>
      <c r="K164" s="84">
        <v>0.79569892473118276</v>
      </c>
      <c r="L164" s="84">
        <v>0.74798206278026902</v>
      </c>
      <c r="M164" s="85">
        <v>4.0647058823529409</v>
      </c>
      <c r="N164" s="84">
        <v>0.79090909090909089</v>
      </c>
      <c r="O164" s="84">
        <v>0.8571428571428571</v>
      </c>
      <c r="P164" s="84">
        <v>0.7</v>
      </c>
      <c r="Q164" s="84">
        <v>0.38461538461538464</v>
      </c>
      <c r="R164" s="84">
        <v>0.97499999999999998</v>
      </c>
      <c r="S164" s="84">
        <v>1</v>
      </c>
    </row>
    <row r="165" spans="1:19" x14ac:dyDescent="0.2">
      <c r="A165" s="105" t="s">
        <v>23</v>
      </c>
      <c r="B165" s="106">
        <v>0.89337175792507206</v>
      </c>
      <c r="C165" s="106">
        <v>0.90432098765432101</v>
      </c>
      <c r="D165" s="106">
        <v>0.73925501432664753</v>
      </c>
      <c r="E165" s="106">
        <v>0.8</v>
      </c>
      <c r="F165" s="106">
        <v>0.80428134556574926</v>
      </c>
      <c r="G165" s="106">
        <v>0.53278688524590168</v>
      </c>
      <c r="H165" s="106">
        <v>0.56338028169014087</v>
      </c>
      <c r="I165" s="106">
        <v>0.45199063231850117</v>
      </c>
      <c r="J165" s="106">
        <v>0.98630136986301364</v>
      </c>
      <c r="K165" s="106">
        <v>0.73684210526315785</v>
      </c>
      <c r="L165" s="106">
        <v>0.93896713615023475</v>
      </c>
      <c r="M165" s="107">
        <v>4.4260089686098656</v>
      </c>
      <c r="N165" s="106">
        <v>0.90212765957446805</v>
      </c>
      <c r="O165" s="106">
        <v>0.91586538461538458</v>
      </c>
      <c r="P165" s="106">
        <v>0.75888324873096447</v>
      </c>
      <c r="Q165" s="106">
        <v>0.3611111111111111</v>
      </c>
      <c r="R165" s="106">
        <v>0.94292803970223327</v>
      </c>
      <c r="S165" s="106">
        <v>0.8666666666666667</v>
      </c>
    </row>
    <row r="166" spans="1:19" x14ac:dyDescent="0.2">
      <c r="A166" s="108" t="s">
        <v>24</v>
      </c>
      <c r="B166" s="109">
        <v>0.76065965583174</v>
      </c>
      <c r="C166" s="109">
        <v>0.90719142389200458</v>
      </c>
      <c r="D166" s="109">
        <v>0.75839138695376818</v>
      </c>
      <c r="E166" s="109">
        <v>0.78091415253139973</v>
      </c>
      <c r="F166" s="109">
        <v>0.73763044812768574</v>
      </c>
      <c r="G166" s="109">
        <v>0.57013303674551907</v>
      </c>
      <c r="H166" s="109">
        <v>0.76355711536284387</v>
      </c>
      <c r="I166" s="109">
        <v>0.47548404275552514</v>
      </c>
      <c r="J166" s="109">
        <v>0.98097542200472865</v>
      </c>
      <c r="K166" s="109">
        <v>0.65769429860238116</v>
      </c>
      <c r="L166" s="109">
        <v>0.73435441488787301</v>
      </c>
      <c r="M166" s="110">
        <v>4.3088798800466481</v>
      </c>
      <c r="N166" s="109">
        <v>0.81522537562604336</v>
      </c>
      <c r="O166" s="109">
        <v>0.84968907532104354</v>
      </c>
      <c r="P166" s="109">
        <v>0.77070137049406884</v>
      </c>
      <c r="Q166" s="109">
        <v>0.21968911917098446</v>
      </c>
      <c r="R166" s="109">
        <v>0.96432399326289997</v>
      </c>
      <c r="S166" s="109">
        <v>0.56643356643356646</v>
      </c>
    </row>
    <row r="167" spans="1:19" x14ac:dyDescent="0.2">
      <c r="A167" s="121" t="s">
        <v>228</v>
      </c>
      <c r="B167" s="122">
        <v>0.76140841489767386</v>
      </c>
      <c r="C167" s="122">
        <v>0.91117896972915557</v>
      </c>
      <c r="D167" s="122">
        <v>0.74257053291536046</v>
      </c>
      <c r="E167" s="122">
        <v>0.78558599012123931</v>
      </c>
      <c r="F167" s="122">
        <v>0.77280644458959291</v>
      </c>
      <c r="G167" s="122">
        <v>0.58454556033981142</v>
      </c>
      <c r="H167" s="122">
        <v>0.7972594666273759</v>
      </c>
      <c r="I167" s="122">
        <v>0.44120126448893571</v>
      </c>
      <c r="J167" s="122">
        <v>0.97880426838181556</v>
      </c>
      <c r="K167" s="122">
        <v>0.59984261263033645</v>
      </c>
      <c r="L167" s="122">
        <v>0.77521218938541769</v>
      </c>
      <c r="M167" s="123">
        <v>4.2561531449407477</v>
      </c>
      <c r="N167" s="122">
        <v>0.77073625349487418</v>
      </c>
      <c r="O167" s="122">
        <v>0.84449000512557659</v>
      </c>
      <c r="P167" s="122">
        <v>0.78609454855195915</v>
      </c>
      <c r="Q167" s="122">
        <v>0.22748815165876776</v>
      </c>
      <c r="R167" s="122">
        <v>0.97124294387048671</v>
      </c>
      <c r="S167" s="122">
        <v>0.7142857142857143</v>
      </c>
    </row>
    <row r="168" spans="1:19" x14ac:dyDescent="0.2">
      <c r="A168" s="121" t="s">
        <v>229</v>
      </c>
      <c r="B168" s="122">
        <v>0.68463030825608973</v>
      </c>
      <c r="C168" s="122">
        <v>0.89267308984987681</v>
      </c>
      <c r="D168" s="122">
        <v>0.75504201680672267</v>
      </c>
      <c r="E168" s="122">
        <v>0.79587712206952299</v>
      </c>
      <c r="F168" s="122">
        <v>0.73434498655397618</v>
      </c>
      <c r="G168" s="122">
        <v>0.56269592476489028</v>
      </c>
      <c r="H168" s="122">
        <v>0.70002654632333416</v>
      </c>
      <c r="I168" s="122">
        <v>0.45177489177489177</v>
      </c>
      <c r="J168" s="122">
        <v>0.97493670886075945</v>
      </c>
      <c r="K168" s="122">
        <v>0.67894012388162428</v>
      </c>
      <c r="L168" s="122">
        <v>0.72223844282238447</v>
      </c>
      <c r="M168" s="123">
        <v>4.580387457559417</v>
      </c>
      <c r="N168" s="122">
        <v>0.75969221663213971</v>
      </c>
      <c r="O168" s="122">
        <v>0.8136416959946372</v>
      </c>
      <c r="P168" s="122">
        <v>0.74782759819256173</v>
      </c>
      <c r="Q168" s="122">
        <v>0.12842105263157894</v>
      </c>
      <c r="R168" s="122">
        <v>0.95099223468507332</v>
      </c>
      <c r="S168" s="122">
        <v>0.43859649122807015</v>
      </c>
    </row>
    <row r="169" spans="1:19" x14ac:dyDescent="0.2">
      <c r="A169" s="121" t="s">
        <v>230</v>
      </c>
      <c r="B169" s="122">
        <v>0.76453201970443352</v>
      </c>
      <c r="C169" s="122">
        <v>0.90023023791250956</v>
      </c>
      <c r="D169" s="122">
        <v>0.79024280575539574</v>
      </c>
      <c r="E169" s="122">
        <v>0.76924882629107982</v>
      </c>
      <c r="F169" s="122">
        <v>0.70699677072120559</v>
      </c>
      <c r="G169" s="122">
        <v>0.54787694974003465</v>
      </c>
      <c r="H169" s="122">
        <v>0.75545454545454549</v>
      </c>
      <c r="I169" s="122">
        <v>0.47610921501706482</v>
      </c>
      <c r="J169" s="122">
        <v>0.98941344778254647</v>
      </c>
      <c r="K169" s="122">
        <v>0.68606431852986216</v>
      </c>
      <c r="L169" s="122">
        <v>0.63473504886577603</v>
      </c>
      <c r="M169" s="123">
        <v>4.2275723703066781</v>
      </c>
      <c r="N169" s="122">
        <v>0.89900718931872647</v>
      </c>
      <c r="O169" s="122">
        <v>0.84832111153994594</v>
      </c>
      <c r="P169" s="122">
        <v>0.77666999002991022</v>
      </c>
      <c r="Q169" s="122">
        <v>0.20375335120643431</v>
      </c>
      <c r="R169" s="122">
        <v>0.96233219795632141</v>
      </c>
      <c r="S169" s="122">
        <v>0.61333333333333329</v>
      </c>
    </row>
    <row r="170" spans="1:19" x14ac:dyDescent="0.2">
      <c r="A170" s="121" t="s">
        <v>16</v>
      </c>
      <c r="B170" s="122">
        <v>0.8383625730994152</v>
      </c>
      <c r="C170" s="122">
        <v>0.92442418426103645</v>
      </c>
      <c r="D170" s="122">
        <v>0.76081582200247222</v>
      </c>
      <c r="E170" s="122">
        <v>0.76767878545745105</v>
      </c>
      <c r="F170" s="122">
        <v>0.70699326851159316</v>
      </c>
      <c r="G170" s="122">
        <v>0.57205852876327923</v>
      </c>
      <c r="H170" s="122">
        <v>0.77511961722488043</v>
      </c>
      <c r="I170" s="122">
        <v>0.56047458827696117</v>
      </c>
      <c r="J170" s="122">
        <v>0.98333767248112469</v>
      </c>
      <c r="K170" s="122">
        <v>0.71897684064984446</v>
      </c>
      <c r="L170" s="122">
        <v>0.77120038335596197</v>
      </c>
      <c r="M170" s="123">
        <v>4.1135121708892202</v>
      </c>
      <c r="N170" s="122">
        <v>0.86753786753786755</v>
      </c>
      <c r="O170" s="122">
        <v>0.89319304957755463</v>
      </c>
      <c r="P170" s="122">
        <v>0.76341711956521741</v>
      </c>
      <c r="Q170" s="122">
        <v>0.31848552338530067</v>
      </c>
      <c r="R170" s="122">
        <v>0.96806185913598919</v>
      </c>
      <c r="S170" s="122">
        <v>0.52702702702702697</v>
      </c>
    </row>
  </sheetData>
  <hyperlinks>
    <hyperlink ref="I1" location="Notes!C25:D25" display="Back to Notes" xr:uid="{00000000-0004-0000-0300-000000000000}"/>
  </hyperlinks>
  <printOptions horizontalCentered="1"/>
  <pageMargins left="0.39370078740157483" right="0.39370078740157483" top="0.39370078740157483" bottom="0.59055118110236227" header="0.39370078740157483" footer="0.39370078740157483"/>
  <pageSetup paperSize="9" scale="80" fitToHeight="4" orientation="landscape" r:id="rId1"/>
  <headerFooter>
    <oddHeader>&amp;C&amp;G</oddHeader>
    <oddFooter>&amp;R&amp;"Cambria,Italic"&amp;9&amp;K00-049Page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P39"/>
  <sheetViews>
    <sheetView showGridLines="0" showRowColHeaders="0" workbookViewId="0"/>
  </sheetViews>
  <sheetFormatPr defaultColWidth="8.85546875" defaultRowHeight="12" x14ac:dyDescent="0.2"/>
  <cols>
    <col min="1" max="2" width="2.28515625" style="1" customWidth="1"/>
    <col min="3" max="3" width="15.140625" style="1" bestFit="1" customWidth="1"/>
    <col min="4" max="13" width="8.85546875" style="1"/>
    <col min="14" max="15" width="2.28515625" style="1" customWidth="1"/>
    <col min="16" max="16384" width="8.85546875" style="1"/>
  </cols>
  <sheetData>
    <row r="1" spans="2:16" ht="12.75" thickBot="1" x14ac:dyDescent="0.25"/>
    <row r="2" spans="2:16" x14ac:dyDescent="0.2">
      <c r="B2" s="63"/>
      <c r="C2" s="64"/>
      <c r="D2" s="64"/>
      <c r="E2" s="64"/>
      <c r="F2" s="64"/>
      <c r="G2" s="64"/>
      <c r="H2" s="64"/>
      <c r="I2" s="64"/>
      <c r="J2" s="64"/>
      <c r="K2" s="64"/>
      <c r="L2" s="64"/>
      <c r="M2" s="64"/>
      <c r="N2" s="65"/>
      <c r="P2" s="3" t="s">
        <v>118</v>
      </c>
    </row>
    <row r="3" spans="2:16" x14ac:dyDescent="0.2">
      <c r="B3" s="66"/>
      <c r="C3" s="67" t="s">
        <v>91</v>
      </c>
      <c r="D3" s="147" t="s">
        <v>232</v>
      </c>
      <c r="E3" s="147"/>
      <c r="F3" s="147"/>
      <c r="G3" s="147"/>
      <c r="H3" s="147"/>
      <c r="I3" s="147"/>
      <c r="J3" s="147"/>
      <c r="K3" s="147"/>
      <c r="L3" s="68" t="str">
        <f>INDEX(Notes!$C$45:$C$62,MATCH(D3,Notes!$D$45:$D$62,0))</f>
        <v>01</v>
      </c>
      <c r="M3" s="69" t="s">
        <v>181</v>
      </c>
      <c r="N3" s="70"/>
    </row>
    <row r="4" spans="2:16" x14ac:dyDescent="0.2">
      <c r="B4" s="66"/>
      <c r="C4" s="67" t="s">
        <v>92</v>
      </c>
      <c r="D4" s="147" t="s">
        <v>199</v>
      </c>
      <c r="E4" s="147"/>
      <c r="F4" s="147"/>
      <c r="G4" s="147"/>
      <c r="H4" s="147"/>
      <c r="I4" s="147"/>
      <c r="J4" s="147"/>
      <c r="K4" s="147"/>
      <c r="L4" s="71">
        <f>MATCH(D4,Summary!$A$10:$A$216,0)</f>
        <v>1</v>
      </c>
      <c r="M4" s="72"/>
      <c r="N4" s="70"/>
    </row>
    <row r="5" spans="2:16" x14ac:dyDescent="0.2">
      <c r="B5" s="73"/>
      <c r="C5" s="68"/>
      <c r="D5" s="68"/>
      <c r="E5" s="68"/>
      <c r="F5" s="68"/>
      <c r="G5" s="68"/>
      <c r="H5" s="68"/>
      <c r="I5" s="68"/>
      <c r="J5" s="68"/>
      <c r="K5" s="68"/>
      <c r="L5" s="68"/>
      <c r="M5" s="100" t="str">
        <f>IF($L$3="12","Look at this axis for this measure▼   ","")</f>
        <v/>
      </c>
      <c r="N5" s="74"/>
    </row>
    <row r="6" spans="2:16" x14ac:dyDescent="0.2">
      <c r="B6" s="73"/>
      <c r="C6" s="68"/>
      <c r="D6" s="68" t="s">
        <v>137</v>
      </c>
      <c r="E6" s="68"/>
      <c r="F6" s="68"/>
      <c r="G6" s="68"/>
      <c r="H6" s="68" t="s">
        <v>136</v>
      </c>
      <c r="I6" s="68"/>
      <c r="J6" s="68"/>
      <c r="K6" s="68"/>
      <c r="L6" s="68"/>
      <c r="M6" s="68"/>
      <c r="N6" s="74"/>
    </row>
    <row r="7" spans="2:16" x14ac:dyDescent="0.2">
      <c r="B7" s="73"/>
      <c r="C7" s="68"/>
      <c r="D7" s="68" t="s">
        <v>90</v>
      </c>
      <c r="E7" s="68" t="str">
        <f ca="1">IFERROR("National Result ("&amp;TEXT(E8,"0%")&amp;")",I7)</f>
        <v>National Result (75%)</v>
      </c>
      <c r="F7" s="68" t="str">
        <f>IFERROR("National Target ("&amp;TEXT(F8,"0%")&amp;")",J7)</f>
        <v>National Target (95%)</v>
      </c>
      <c r="G7" s="68"/>
      <c r="H7" s="68" t="s">
        <v>90</v>
      </c>
      <c r="I7" s="68" t="e">
        <f ca="1">"National Result ("&amp;TEXT(I8,"#.00")&amp;")"</f>
        <v>#N/A</v>
      </c>
      <c r="J7" s="68" t="e">
        <f>"National Target ("&amp;TEXT(J8,"#.00")&amp;")"</f>
        <v>#N/A</v>
      </c>
      <c r="K7" s="68"/>
      <c r="L7" s="68"/>
      <c r="M7" s="68"/>
      <c r="N7" s="74"/>
    </row>
    <row r="8" spans="2:16" x14ac:dyDescent="0.2">
      <c r="B8" s="73"/>
      <c r="C8" s="68" t="s">
        <v>4</v>
      </c>
      <c r="D8" s="75">
        <f ca="1">IF($L$3="12","",OFFSET(Summary!B11,$L$4-1,$L$3-1))</f>
        <v>0.78659370725034194</v>
      </c>
      <c r="E8" s="76">
        <f ca="1">IF($L$3="12",NA(),OFFSET(Summary!$B$31,$L$4-1,$L$3-1))</f>
        <v>0.75497624245537431</v>
      </c>
      <c r="F8" s="76">
        <f>IF($L$3="12",NA(),HLOOKUP($L$3,Summary!$B$4:$S$8,5,))</f>
        <v>0.95</v>
      </c>
      <c r="G8" s="68"/>
      <c r="H8" s="77" t="str">
        <f ca="1">IF($L$3="12",OFFSET(Summary!B11,$L$4-1,$L$3-1),"")</f>
        <v/>
      </c>
      <c r="I8" s="77" t="e">
        <f ca="1">IF($L$3="12",OFFSET(Summary!$B$31,$L$4-1,$L$3-1),NA())</f>
        <v>#N/A</v>
      </c>
      <c r="J8" s="77" t="e">
        <f>IF($L$3="12",HLOOKUP($L$3,Summary!$B$4:$S$8,5,),NA())</f>
        <v>#N/A</v>
      </c>
      <c r="K8" s="78" t="str">
        <f ca="1">IF($L$3="12",TEXT(SUM(D8,H8),"0.00"),TEXT(SUM(D8,H8),"0%"))</f>
        <v>79%</v>
      </c>
      <c r="L8" s="68"/>
      <c r="M8" s="68"/>
      <c r="N8" s="74"/>
    </row>
    <row r="9" spans="2:16" x14ac:dyDescent="0.2">
      <c r="B9" s="73"/>
      <c r="C9" s="68" t="s">
        <v>5</v>
      </c>
      <c r="D9" s="75">
        <f ca="1">IF($L$3="12","",OFFSET(Summary!B12,$L$4-1,$L$3-1))</f>
        <v>0.73469387755102045</v>
      </c>
      <c r="E9" s="76">
        <f ca="1">IF($L$3="12",NA(),OFFSET(Summary!$B$31,$L$4-1,$L$3-1))</f>
        <v>0.75497624245537431</v>
      </c>
      <c r="F9" s="76">
        <f>IF($L$3="12",NA(),HLOOKUP($L$3,Summary!$B$4:$S$8,5,))</f>
        <v>0.95</v>
      </c>
      <c r="G9" s="68"/>
      <c r="H9" s="77" t="str">
        <f ca="1">IF($L$3="12",OFFSET(Summary!B12,$L$4-1,$L$3-1),"")</f>
        <v/>
      </c>
      <c r="I9" s="77" t="e">
        <f ca="1">IF($L$3="12",OFFSET(Summary!$B$31,$L$4-1,$L$3-1),NA())</f>
        <v>#N/A</v>
      </c>
      <c r="J9" s="77" t="e">
        <f>IF($L$3="12",HLOOKUP($L$3,Summary!$B$4:$S$8,5,),NA())</f>
        <v>#N/A</v>
      </c>
      <c r="K9" s="78" t="str">
        <f t="shared" ref="K9:K27" ca="1" si="0">IF($L$3="12",TEXT(SUM(D9,H9),"0.00"),TEXT(SUM(D9,H9),"0%"))</f>
        <v>73%</v>
      </c>
      <c r="L9" s="68"/>
      <c r="M9" s="68"/>
      <c r="N9" s="74"/>
      <c r="P9" s="3" t="s">
        <v>165</v>
      </c>
    </row>
    <row r="10" spans="2:16" x14ac:dyDescent="0.2">
      <c r="B10" s="73"/>
      <c r="C10" s="68" t="s">
        <v>6</v>
      </c>
      <c r="D10" s="75">
        <f ca="1">IF($L$3="12","",OFFSET(Summary!B13,$L$4-1,$L$3-1))</f>
        <v>0.83883928571428568</v>
      </c>
      <c r="E10" s="76">
        <f ca="1">IF($L$3="12",NA(),OFFSET(Summary!$B$31,$L$4-1,$L$3-1))</f>
        <v>0.75497624245537431</v>
      </c>
      <c r="F10" s="76">
        <f>IF($L$3="12",NA(),HLOOKUP($L$3,Summary!$B$4:$S$8,5,))</f>
        <v>0.95</v>
      </c>
      <c r="G10" s="68"/>
      <c r="H10" s="77" t="str">
        <f ca="1">IF($L$3="12",OFFSET(Summary!B13,$L$4-1,$L$3-1),"")</f>
        <v/>
      </c>
      <c r="I10" s="77" t="e">
        <f ca="1">IF($L$3="12",OFFSET(Summary!$B$31,$L$4-1,$L$3-1),NA())</f>
        <v>#N/A</v>
      </c>
      <c r="J10" s="77" t="e">
        <f>IF($L$3="12",HLOOKUP($L$3,Summary!$B$4:$S$8,5,),NA())</f>
        <v>#N/A</v>
      </c>
      <c r="K10" s="78" t="str">
        <f t="shared" ca="1" si="0"/>
        <v>84%</v>
      </c>
      <c r="L10" s="68"/>
      <c r="M10" s="68"/>
      <c r="N10" s="74"/>
    </row>
    <row r="11" spans="2:16" x14ac:dyDescent="0.2">
      <c r="B11" s="73"/>
      <c r="C11" s="68" t="s">
        <v>7</v>
      </c>
      <c r="D11" s="75">
        <f ca="1">IF($L$3="12","",OFFSET(Summary!B14,$L$4-1,$L$3-1))</f>
        <v>0.64787644787644783</v>
      </c>
      <c r="E11" s="76">
        <f ca="1">IF($L$3="12",NA(),OFFSET(Summary!$B$31,$L$4-1,$L$3-1))</f>
        <v>0.75497624245537431</v>
      </c>
      <c r="F11" s="76">
        <f>IF($L$3="12",NA(),HLOOKUP($L$3,Summary!$B$4:$S$8,5,))</f>
        <v>0.95</v>
      </c>
      <c r="G11" s="68"/>
      <c r="H11" s="77" t="str">
        <f ca="1">IF($L$3="12",OFFSET(Summary!B14,$L$4-1,$L$3-1),"")</f>
        <v/>
      </c>
      <c r="I11" s="77" t="e">
        <f ca="1">IF($L$3="12",OFFSET(Summary!$B$31,$L$4-1,$L$3-1),NA())</f>
        <v>#N/A</v>
      </c>
      <c r="J11" s="77" t="e">
        <f>IF($L$3="12",HLOOKUP($L$3,Summary!$B$4:$S$8,5,),NA())</f>
        <v>#N/A</v>
      </c>
      <c r="K11" s="78" t="str">
        <f t="shared" ca="1" si="0"/>
        <v>65%</v>
      </c>
      <c r="L11" s="68"/>
      <c r="M11" s="68"/>
      <c r="N11" s="74"/>
    </row>
    <row r="12" spans="2:16" x14ac:dyDescent="0.2">
      <c r="B12" s="73"/>
      <c r="C12" s="68" t="s">
        <v>8</v>
      </c>
      <c r="D12" s="75">
        <f ca="1">IF($L$3="12","",OFFSET(Summary!B15,$L$4-1,$L$3-1))</f>
        <v>0.77820099619103433</v>
      </c>
      <c r="E12" s="76">
        <f ca="1">IF($L$3="12",NA(),OFFSET(Summary!$B$31,$L$4-1,$L$3-1))</f>
        <v>0.75497624245537431</v>
      </c>
      <c r="F12" s="76">
        <f>IF($L$3="12",NA(),HLOOKUP($L$3,Summary!$B$4:$S$8,5,))</f>
        <v>0.95</v>
      </c>
      <c r="G12" s="68"/>
      <c r="H12" s="77" t="str">
        <f ca="1">IF($L$3="12",OFFSET(Summary!B15,$L$4-1,$L$3-1),"")</f>
        <v/>
      </c>
      <c r="I12" s="77" t="e">
        <f ca="1">IF($L$3="12",OFFSET(Summary!$B$31,$L$4-1,$L$3-1),NA())</f>
        <v>#N/A</v>
      </c>
      <c r="J12" s="77" t="e">
        <f>IF($L$3="12",HLOOKUP($L$3,Summary!$B$4:$S$8,5,),NA())</f>
        <v>#N/A</v>
      </c>
      <c r="K12" s="78" t="str">
        <f t="shared" ca="1" si="0"/>
        <v>78%</v>
      </c>
      <c r="L12" s="68"/>
      <c r="M12" s="68"/>
      <c r="N12" s="74"/>
    </row>
    <row r="13" spans="2:16" x14ac:dyDescent="0.2">
      <c r="B13" s="73"/>
      <c r="C13" s="68" t="s">
        <v>9</v>
      </c>
      <c r="D13" s="75">
        <f ca="1">IF($L$3="12","",OFFSET(Summary!B16,$L$4-1,$L$3-1))</f>
        <v>0.76689976689976691</v>
      </c>
      <c r="E13" s="76">
        <f ca="1">IF($L$3="12",NA(),OFFSET(Summary!$B$31,$L$4-1,$L$3-1))</f>
        <v>0.75497624245537431</v>
      </c>
      <c r="F13" s="76">
        <f>IF($L$3="12",NA(),HLOOKUP($L$3,Summary!$B$4:$S$8,5,))</f>
        <v>0.95</v>
      </c>
      <c r="G13" s="68"/>
      <c r="H13" s="77" t="str">
        <f ca="1">IF($L$3="12",OFFSET(Summary!B16,$L$4-1,$L$3-1),"")</f>
        <v/>
      </c>
      <c r="I13" s="77" t="e">
        <f ca="1">IF($L$3="12",OFFSET(Summary!$B$31,$L$4-1,$L$3-1),NA())</f>
        <v>#N/A</v>
      </c>
      <c r="J13" s="77" t="e">
        <f>IF($L$3="12",HLOOKUP($L$3,Summary!$B$4:$S$8,5,),NA())</f>
        <v>#N/A</v>
      </c>
      <c r="K13" s="78" t="str">
        <f t="shared" ca="1" si="0"/>
        <v>77%</v>
      </c>
      <c r="L13" s="68"/>
      <c r="M13" s="68"/>
      <c r="N13" s="74"/>
    </row>
    <row r="14" spans="2:16" x14ac:dyDescent="0.2">
      <c r="B14" s="73"/>
      <c r="C14" s="68" t="s">
        <v>10</v>
      </c>
      <c r="D14" s="75">
        <f ca="1">IF($L$3="12","",OFFSET(Summary!B17,$L$4-1,$L$3-1))</f>
        <v>0.71753681392235613</v>
      </c>
      <c r="E14" s="76">
        <f ca="1">IF($L$3="12",NA(),OFFSET(Summary!$B$31,$L$4-1,$L$3-1))</f>
        <v>0.75497624245537431</v>
      </c>
      <c r="F14" s="76">
        <f>IF($L$3="12",NA(),HLOOKUP($L$3,Summary!$B$4:$S$8,5,))</f>
        <v>0.95</v>
      </c>
      <c r="G14" s="68"/>
      <c r="H14" s="77" t="str">
        <f ca="1">IF($L$3="12",OFFSET(Summary!B17,$L$4-1,$L$3-1),"")</f>
        <v/>
      </c>
      <c r="I14" s="77" t="e">
        <f ca="1">IF($L$3="12",OFFSET(Summary!$B$31,$L$4-1,$L$3-1),NA())</f>
        <v>#N/A</v>
      </c>
      <c r="J14" s="77" t="e">
        <f>IF($L$3="12",HLOOKUP($L$3,Summary!$B$4:$S$8,5,),NA())</f>
        <v>#N/A</v>
      </c>
      <c r="K14" s="78" t="str">
        <f t="shared" ca="1" si="0"/>
        <v>72%</v>
      </c>
      <c r="L14" s="68"/>
      <c r="M14" s="68"/>
      <c r="N14" s="74"/>
    </row>
    <row r="15" spans="2:16" x14ac:dyDescent="0.2">
      <c r="B15" s="73"/>
      <c r="C15" s="68" t="s">
        <v>11</v>
      </c>
      <c r="D15" s="75">
        <f ca="1">IF($L$3="12","",OFFSET(Summary!B18,$L$4-1,$L$3-1))</f>
        <v>0.84033613445378152</v>
      </c>
      <c r="E15" s="76">
        <f ca="1">IF($L$3="12",NA(),OFFSET(Summary!$B$31,$L$4-1,$L$3-1))</f>
        <v>0.75497624245537431</v>
      </c>
      <c r="F15" s="76">
        <f>IF($L$3="12",NA(),HLOOKUP($L$3,Summary!$B$4:$S$8,5,))</f>
        <v>0.95</v>
      </c>
      <c r="G15" s="68"/>
      <c r="H15" s="77" t="str">
        <f ca="1">IF($L$3="12",OFFSET(Summary!B18,$L$4-1,$L$3-1),"")</f>
        <v/>
      </c>
      <c r="I15" s="77" t="e">
        <f ca="1">IF($L$3="12",OFFSET(Summary!$B$31,$L$4-1,$L$3-1),NA())</f>
        <v>#N/A</v>
      </c>
      <c r="J15" s="77" t="e">
        <f>IF($L$3="12",HLOOKUP($L$3,Summary!$B$4:$S$8,5,),NA())</f>
        <v>#N/A</v>
      </c>
      <c r="K15" s="78" t="str">
        <f t="shared" ca="1" si="0"/>
        <v>84%</v>
      </c>
      <c r="L15" s="68"/>
      <c r="M15" s="68"/>
      <c r="N15" s="74"/>
    </row>
    <row r="16" spans="2:16" x14ac:dyDescent="0.2">
      <c r="B16" s="73"/>
      <c r="C16" s="68" t="s">
        <v>30</v>
      </c>
      <c r="D16" s="75">
        <f ca="1">IF($L$3="12","",OFFSET(Summary!B19,$L$4-1,$L$3-1))</f>
        <v>0.88799076212471129</v>
      </c>
      <c r="E16" s="76">
        <f ca="1">IF($L$3="12",NA(),OFFSET(Summary!$B$31,$L$4-1,$L$3-1))</f>
        <v>0.75497624245537431</v>
      </c>
      <c r="F16" s="76">
        <f>IF($L$3="12",NA(),HLOOKUP($L$3,Summary!$B$4:$S$8,5,))</f>
        <v>0.95</v>
      </c>
      <c r="G16" s="68"/>
      <c r="H16" s="77" t="str">
        <f ca="1">IF($L$3="12",OFFSET(Summary!B19,$L$4-1,$L$3-1),"")</f>
        <v/>
      </c>
      <c r="I16" s="77" t="e">
        <f ca="1">IF($L$3="12",OFFSET(Summary!$B$31,$L$4-1,$L$3-1),NA())</f>
        <v>#N/A</v>
      </c>
      <c r="J16" s="77" t="e">
        <f>IF($L$3="12",HLOOKUP($L$3,Summary!$B$4:$S$8,5,),NA())</f>
        <v>#N/A</v>
      </c>
      <c r="K16" s="78" t="str">
        <f t="shared" ca="1" si="0"/>
        <v>89%</v>
      </c>
      <c r="L16" s="68"/>
      <c r="M16" s="68"/>
      <c r="N16" s="74"/>
      <c r="P16" s="3" t="s">
        <v>119</v>
      </c>
    </row>
    <row r="17" spans="2:16" x14ac:dyDescent="0.2">
      <c r="B17" s="73"/>
      <c r="C17" s="68" t="s">
        <v>13</v>
      </c>
      <c r="D17" s="75">
        <f ca="1">IF($L$3="12","",OFFSET(Summary!B20,$L$4-1,$L$3-1))</f>
        <v>0.87393526405451449</v>
      </c>
      <c r="E17" s="76">
        <f ca="1">IF($L$3="12",NA(),OFFSET(Summary!$B$31,$L$4-1,$L$3-1))</f>
        <v>0.75497624245537431</v>
      </c>
      <c r="F17" s="76">
        <f>IF($L$3="12",NA(),HLOOKUP($L$3,Summary!$B$4:$S$8,5,))</f>
        <v>0.95</v>
      </c>
      <c r="G17" s="68"/>
      <c r="H17" s="77" t="str">
        <f ca="1">IF($L$3="12",OFFSET(Summary!B20,$L$4-1,$L$3-1),"")</f>
        <v/>
      </c>
      <c r="I17" s="77" t="e">
        <f ca="1">IF($L$3="12",OFFSET(Summary!$B$31,$L$4-1,$L$3-1),NA())</f>
        <v>#N/A</v>
      </c>
      <c r="J17" s="77" t="e">
        <f>IF($L$3="12",HLOOKUP($L$3,Summary!$B$4:$S$8,5,),NA())</f>
        <v>#N/A</v>
      </c>
      <c r="K17" s="78" t="str">
        <f t="shared" ca="1" si="0"/>
        <v>87%</v>
      </c>
      <c r="L17" s="68"/>
      <c r="M17" s="68"/>
      <c r="N17" s="74"/>
    </row>
    <row r="18" spans="2:16" x14ac:dyDescent="0.2">
      <c r="B18" s="73"/>
      <c r="C18" s="68" t="s">
        <v>14</v>
      </c>
      <c r="D18" s="75">
        <f ca="1">IF($L$3="12","",OFFSET(Summary!B21,$L$4-1,$L$3-1))</f>
        <v>0.81764004767580456</v>
      </c>
      <c r="E18" s="76">
        <f ca="1">IF($L$3="12",NA(),OFFSET(Summary!$B$31,$L$4-1,$L$3-1))</f>
        <v>0.75497624245537431</v>
      </c>
      <c r="F18" s="76">
        <f>IF($L$3="12",NA(),HLOOKUP($L$3,Summary!$B$4:$S$8,5,))</f>
        <v>0.95</v>
      </c>
      <c r="G18" s="68"/>
      <c r="H18" s="77" t="str">
        <f ca="1">IF($L$3="12",OFFSET(Summary!B21,$L$4-1,$L$3-1),"")</f>
        <v/>
      </c>
      <c r="I18" s="77" t="e">
        <f ca="1">IF($L$3="12",OFFSET(Summary!$B$31,$L$4-1,$L$3-1),NA())</f>
        <v>#N/A</v>
      </c>
      <c r="J18" s="77" t="e">
        <f>IF($L$3="12",HLOOKUP($L$3,Summary!$B$4:$S$8,5,),NA())</f>
        <v>#N/A</v>
      </c>
      <c r="K18" s="78" t="str">
        <f t="shared" ca="1" si="0"/>
        <v>82%</v>
      </c>
      <c r="L18" s="68"/>
      <c r="M18" s="68"/>
      <c r="N18" s="74"/>
    </row>
    <row r="19" spans="2:16" x14ac:dyDescent="0.2">
      <c r="B19" s="73"/>
      <c r="C19" s="68" t="s">
        <v>15</v>
      </c>
      <c r="D19" s="75">
        <f ca="1">IF($L$3="12","",OFFSET(Summary!B22,$L$4-1,$L$3-1))</f>
        <v>0.90517241379310343</v>
      </c>
      <c r="E19" s="76">
        <f ca="1">IF($L$3="12",NA(),OFFSET(Summary!$B$31,$L$4-1,$L$3-1))</f>
        <v>0.75497624245537431</v>
      </c>
      <c r="F19" s="76">
        <f>IF($L$3="12",NA(),HLOOKUP($L$3,Summary!$B$4:$S$8,5,))</f>
        <v>0.95</v>
      </c>
      <c r="G19" s="68"/>
      <c r="H19" s="77" t="str">
        <f ca="1">IF($L$3="12",OFFSET(Summary!B22,$L$4-1,$L$3-1),"")</f>
        <v/>
      </c>
      <c r="I19" s="77" t="e">
        <f ca="1">IF($L$3="12",OFFSET(Summary!$B$31,$L$4-1,$L$3-1),NA())</f>
        <v>#N/A</v>
      </c>
      <c r="J19" s="77" t="e">
        <f>IF($L$3="12",HLOOKUP($L$3,Summary!$B$4:$S$8,5,),NA())</f>
        <v>#N/A</v>
      </c>
      <c r="K19" s="78" t="str">
        <f t="shared" ca="1" si="0"/>
        <v>91%</v>
      </c>
      <c r="L19" s="68"/>
      <c r="M19" s="68"/>
      <c r="N19" s="74"/>
    </row>
    <row r="20" spans="2:16" x14ac:dyDescent="0.2">
      <c r="B20" s="73"/>
      <c r="C20" s="68" t="s">
        <v>16</v>
      </c>
      <c r="D20" s="75">
        <f ca="1">IF($L$3="12","",OFFSET(Summary!B23,$L$4-1,$L$3-1))</f>
        <v>0.79169929522317928</v>
      </c>
      <c r="E20" s="76">
        <f ca="1">IF($L$3="12",NA(),OFFSET(Summary!$B$31,$L$4-1,$L$3-1))</f>
        <v>0.75497624245537431</v>
      </c>
      <c r="F20" s="76">
        <f>IF($L$3="12",NA(),HLOOKUP($L$3,Summary!$B$4:$S$8,5,))</f>
        <v>0.95</v>
      </c>
      <c r="G20" s="68"/>
      <c r="H20" s="77" t="str">
        <f ca="1">IF($L$3="12",OFFSET(Summary!B23,$L$4-1,$L$3-1),"")</f>
        <v/>
      </c>
      <c r="I20" s="77" t="e">
        <f ca="1">IF($L$3="12",OFFSET(Summary!$B$31,$L$4-1,$L$3-1),NA())</f>
        <v>#N/A</v>
      </c>
      <c r="J20" s="77" t="e">
        <f>IF($L$3="12",HLOOKUP($L$3,Summary!$B$4:$S$8,5,),NA())</f>
        <v>#N/A</v>
      </c>
      <c r="K20" s="78" t="str">
        <f t="shared" ca="1" si="0"/>
        <v>79%</v>
      </c>
      <c r="L20" s="68"/>
      <c r="M20" s="68"/>
      <c r="N20" s="74"/>
    </row>
    <row r="21" spans="2:16" x14ac:dyDescent="0.2">
      <c r="B21" s="73"/>
      <c r="C21" s="68" t="s">
        <v>17</v>
      </c>
      <c r="D21" s="75">
        <f ca="1">IF($L$3="12","",OFFSET(Summary!B24,$L$4-1,$L$3-1))</f>
        <v>0.78275862068965518</v>
      </c>
      <c r="E21" s="76">
        <f ca="1">IF($L$3="12",NA(),OFFSET(Summary!$B$31,$L$4-1,$L$3-1))</f>
        <v>0.75497624245537431</v>
      </c>
      <c r="F21" s="76">
        <f>IF($L$3="12",NA(),HLOOKUP($L$3,Summary!$B$4:$S$8,5,))</f>
        <v>0.95</v>
      </c>
      <c r="G21" s="68"/>
      <c r="H21" s="77" t="str">
        <f ca="1">IF($L$3="12",OFFSET(Summary!B24,$L$4-1,$L$3-1),"")</f>
        <v/>
      </c>
      <c r="I21" s="77" t="e">
        <f ca="1">IF($L$3="12",OFFSET(Summary!$B$31,$L$4-1,$L$3-1),NA())</f>
        <v>#N/A</v>
      </c>
      <c r="J21" s="77" t="e">
        <f>IF($L$3="12",HLOOKUP($L$3,Summary!$B$4:$S$8,5,),NA())</f>
        <v>#N/A</v>
      </c>
      <c r="K21" s="78" t="str">
        <f t="shared" ca="1" si="0"/>
        <v>78%</v>
      </c>
      <c r="L21" s="68"/>
      <c r="M21" s="68"/>
      <c r="N21" s="74"/>
    </row>
    <row r="22" spans="2:16" x14ac:dyDescent="0.2">
      <c r="B22" s="73"/>
      <c r="C22" s="68" t="s">
        <v>18</v>
      </c>
      <c r="D22" s="75">
        <f ca="1">IF($L$3="12","",OFFSET(Summary!B25,$L$4-1,$L$3-1))</f>
        <v>0.70186335403726707</v>
      </c>
      <c r="E22" s="76">
        <f ca="1">IF($L$3="12",NA(),OFFSET(Summary!$B$31,$L$4-1,$L$3-1))</f>
        <v>0.75497624245537431</v>
      </c>
      <c r="F22" s="76">
        <f>IF($L$3="12",NA(),HLOOKUP($L$3,Summary!$B$4:$S$8,5,))</f>
        <v>0.95</v>
      </c>
      <c r="G22" s="68"/>
      <c r="H22" s="77" t="str">
        <f ca="1">IF($L$3="12",OFFSET(Summary!B25,$L$4-1,$L$3-1),"")</f>
        <v/>
      </c>
      <c r="I22" s="77" t="e">
        <f ca="1">IF($L$3="12",OFFSET(Summary!$B$31,$L$4-1,$L$3-1),NA())</f>
        <v>#N/A</v>
      </c>
      <c r="J22" s="77" t="e">
        <f>IF($L$3="12",HLOOKUP($L$3,Summary!$B$4:$S$8,5,),NA())</f>
        <v>#N/A</v>
      </c>
      <c r="K22" s="78" t="str">
        <f t="shared" ca="1" si="0"/>
        <v>70%</v>
      </c>
      <c r="L22" s="68"/>
      <c r="M22" s="68"/>
      <c r="N22" s="74"/>
    </row>
    <row r="23" spans="2:16" x14ac:dyDescent="0.2">
      <c r="B23" s="73"/>
      <c r="C23" s="68" t="s">
        <v>19</v>
      </c>
      <c r="D23" s="75">
        <f ca="1">IF($L$3="12","",OFFSET(Summary!B26,$L$4-1,$L$3-1))</f>
        <v>0.58233317330772927</v>
      </c>
      <c r="E23" s="76">
        <f ca="1">IF($L$3="12",NA(),OFFSET(Summary!$B$31,$L$4-1,$L$3-1))</f>
        <v>0.75497624245537431</v>
      </c>
      <c r="F23" s="76">
        <f>IF($L$3="12",NA(),HLOOKUP($L$3,Summary!$B$4:$S$8,5,))</f>
        <v>0.95</v>
      </c>
      <c r="G23" s="68"/>
      <c r="H23" s="77" t="str">
        <f ca="1">IF($L$3="12",OFFSET(Summary!B26,$L$4-1,$L$3-1),"")</f>
        <v/>
      </c>
      <c r="I23" s="77" t="e">
        <f ca="1">IF($L$3="12",OFFSET(Summary!$B$31,$L$4-1,$L$3-1),NA())</f>
        <v>#N/A</v>
      </c>
      <c r="J23" s="77" t="e">
        <f>IF($L$3="12",HLOOKUP($L$3,Summary!$B$4:$S$8,5,),NA())</f>
        <v>#N/A</v>
      </c>
      <c r="K23" s="78" t="str">
        <f t="shared" ca="1" si="0"/>
        <v>58%</v>
      </c>
      <c r="L23" s="68"/>
      <c r="M23" s="68"/>
      <c r="N23" s="74"/>
      <c r="P23" s="3" t="s">
        <v>120</v>
      </c>
    </row>
    <row r="24" spans="2:16" x14ac:dyDescent="0.2">
      <c r="B24" s="73"/>
      <c r="C24" s="68" t="s">
        <v>20</v>
      </c>
      <c r="D24" s="75">
        <f ca="1">IF($L$3="12","",OFFSET(Summary!B27,$L$4-1,$L$3-1))</f>
        <v>0.83783783783783783</v>
      </c>
      <c r="E24" s="76">
        <f ca="1">IF($L$3="12",NA(),OFFSET(Summary!$B$31,$L$4-1,$L$3-1))</f>
        <v>0.75497624245537431</v>
      </c>
      <c r="F24" s="76">
        <f>IF($L$3="12",NA(),HLOOKUP($L$3,Summary!$B$4:$S$8,5,))</f>
        <v>0.95</v>
      </c>
      <c r="G24" s="68"/>
      <c r="H24" s="77" t="str">
        <f ca="1">IF($L$3="12",OFFSET(Summary!B27,$L$4-1,$L$3-1),"")</f>
        <v/>
      </c>
      <c r="I24" s="77" t="e">
        <f ca="1">IF($L$3="12",OFFSET(Summary!$B$31,$L$4-1,$L$3-1),NA())</f>
        <v>#N/A</v>
      </c>
      <c r="J24" s="77" t="e">
        <f>IF($L$3="12",HLOOKUP($L$3,Summary!$B$4:$S$8,5,),NA())</f>
        <v>#N/A</v>
      </c>
      <c r="K24" s="78" t="str">
        <f t="shared" ca="1" si="0"/>
        <v>84%</v>
      </c>
      <c r="L24" s="68"/>
      <c r="M24" s="68"/>
      <c r="N24" s="74"/>
    </row>
    <row r="25" spans="2:16" x14ac:dyDescent="0.2">
      <c r="B25" s="73"/>
      <c r="C25" s="68" t="s">
        <v>21</v>
      </c>
      <c r="D25" s="75">
        <f ca="1">IF($L$3="12","",OFFSET(Summary!B28,$L$4-1,$L$3-1))</f>
        <v>0.68545340050377834</v>
      </c>
      <c r="E25" s="76">
        <f ca="1">IF($L$3="12",NA(),OFFSET(Summary!$B$31,$L$4-1,$L$3-1))</f>
        <v>0.75497624245537431</v>
      </c>
      <c r="F25" s="76">
        <f>IF($L$3="12",NA(),HLOOKUP($L$3,Summary!$B$4:$S$8,5,))</f>
        <v>0.95</v>
      </c>
      <c r="G25" s="68"/>
      <c r="H25" s="77" t="str">
        <f ca="1">IF($L$3="12",OFFSET(Summary!B28,$L$4-1,$L$3-1),"")</f>
        <v/>
      </c>
      <c r="I25" s="77" t="e">
        <f ca="1">IF($L$3="12",OFFSET(Summary!$B$31,$L$4-1,$L$3-1),NA())</f>
        <v>#N/A</v>
      </c>
      <c r="J25" s="77" t="e">
        <f>IF($L$3="12",HLOOKUP($L$3,Summary!$B$4:$S$8,5,),NA())</f>
        <v>#N/A</v>
      </c>
      <c r="K25" s="78" t="str">
        <f t="shared" ca="1" si="0"/>
        <v>69%</v>
      </c>
      <c r="L25" s="68"/>
      <c r="M25" s="68"/>
      <c r="N25" s="74"/>
    </row>
    <row r="26" spans="2:16" x14ac:dyDescent="0.2">
      <c r="B26" s="73"/>
      <c r="C26" s="68" t="s">
        <v>22</v>
      </c>
      <c r="D26" s="75">
        <f ca="1">IF($L$3="12","",OFFSET(Summary!B29,$L$4-1,$L$3-1))</f>
        <v>0.8828125</v>
      </c>
      <c r="E26" s="76">
        <f ca="1">IF($L$3="12",NA(),OFFSET(Summary!$B$31,$L$4-1,$L$3-1))</f>
        <v>0.75497624245537431</v>
      </c>
      <c r="F26" s="76">
        <f>IF($L$3="12",NA(),HLOOKUP($L$3,Summary!$B$4:$S$8,5,))</f>
        <v>0.95</v>
      </c>
      <c r="G26" s="68"/>
      <c r="H26" s="77" t="str">
        <f ca="1">IF($L$3="12",OFFSET(Summary!B29,$L$4-1,$L$3-1),"")</f>
        <v/>
      </c>
      <c r="I26" s="77" t="e">
        <f ca="1">IF($L$3="12",OFFSET(Summary!$B$31,$L$4-1,$L$3-1),NA())</f>
        <v>#N/A</v>
      </c>
      <c r="J26" s="77" t="e">
        <f>IF($L$3="12",HLOOKUP($L$3,Summary!$B$4:$S$8,5,),NA())</f>
        <v>#N/A</v>
      </c>
      <c r="K26" s="78" t="str">
        <f t="shared" ca="1" si="0"/>
        <v>88%</v>
      </c>
      <c r="L26" s="68"/>
      <c r="M26" s="68"/>
      <c r="N26" s="74"/>
    </row>
    <row r="27" spans="2:16" x14ac:dyDescent="0.2">
      <c r="B27" s="73"/>
      <c r="C27" s="68" t="s">
        <v>23</v>
      </c>
      <c r="D27" s="75">
        <f ca="1">IF($L$3="12","",OFFSET(Summary!B30,$L$4-1,$L$3-1))</f>
        <v>0.89415041782729809</v>
      </c>
      <c r="E27" s="76">
        <f ca="1">IF($L$3="12",NA(),OFFSET(Summary!$B$31,$L$4-1,$L$3-1))</f>
        <v>0.75497624245537431</v>
      </c>
      <c r="F27" s="76">
        <f>IF($L$3="12",NA(),HLOOKUP($L$3,Summary!$B$4:$S$8,5,))</f>
        <v>0.95</v>
      </c>
      <c r="G27" s="68"/>
      <c r="H27" s="77" t="str">
        <f ca="1">IF($L$3="12",OFFSET(Summary!B30,$L$4-1,$L$3-1),"")</f>
        <v/>
      </c>
      <c r="I27" s="77" t="e">
        <f ca="1">IF($L$3="12",OFFSET(Summary!$B$31,$L$4-1,$L$3-1),NA())</f>
        <v>#N/A</v>
      </c>
      <c r="J27" s="77" t="e">
        <f>IF($L$3="12",HLOOKUP($L$3,Summary!$B$4:$S$8,5,),NA())</f>
        <v>#N/A</v>
      </c>
      <c r="K27" s="78" t="str">
        <f t="shared" ca="1" si="0"/>
        <v>89%</v>
      </c>
      <c r="L27" s="68"/>
      <c r="M27" s="68"/>
      <c r="N27" s="74"/>
    </row>
    <row r="28" spans="2:16" x14ac:dyDescent="0.2">
      <c r="B28" s="73"/>
      <c r="C28" s="68"/>
      <c r="D28" s="68"/>
      <c r="E28" s="68"/>
      <c r="F28" s="68"/>
      <c r="G28" s="68"/>
      <c r="H28" s="68"/>
      <c r="I28" s="68"/>
      <c r="J28" s="68"/>
      <c r="K28" s="68"/>
      <c r="L28" s="68"/>
      <c r="M28" s="68"/>
      <c r="N28" s="74"/>
    </row>
    <row r="29" spans="2:16" x14ac:dyDescent="0.2">
      <c r="B29" s="73"/>
      <c r="C29" s="68"/>
      <c r="D29" s="68"/>
      <c r="E29" s="68"/>
      <c r="F29" s="68"/>
      <c r="G29" s="68"/>
      <c r="H29" s="68"/>
      <c r="I29" s="68"/>
      <c r="J29" s="68"/>
      <c r="K29" s="68"/>
      <c r="L29" s="68"/>
      <c r="M29" s="68"/>
      <c r="N29" s="74"/>
    </row>
    <row r="30" spans="2:16" x14ac:dyDescent="0.2">
      <c r="B30" s="73"/>
      <c r="C30" s="68"/>
      <c r="D30" s="68"/>
      <c r="E30" s="68"/>
      <c r="F30" s="68"/>
      <c r="G30" s="68"/>
      <c r="H30" s="68"/>
      <c r="I30" s="68"/>
      <c r="J30" s="68"/>
      <c r="K30" s="68"/>
      <c r="L30" s="68"/>
      <c r="M30" s="68"/>
      <c r="N30" s="74"/>
      <c r="P30" s="3" t="s">
        <v>121</v>
      </c>
    </row>
    <row r="31" spans="2:16" x14ac:dyDescent="0.2">
      <c r="B31" s="73"/>
      <c r="C31" s="68"/>
      <c r="D31" s="68"/>
      <c r="E31" s="68"/>
      <c r="F31" s="68"/>
      <c r="G31" s="68"/>
      <c r="H31" s="68"/>
      <c r="I31" s="68"/>
      <c r="J31" s="68"/>
      <c r="K31" s="68"/>
      <c r="L31" s="68"/>
      <c r="M31" s="68"/>
      <c r="N31" s="74"/>
    </row>
    <row r="32" spans="2:16" x14ac:dyDescent="0.2">
      <c r="B32" s="73"/>
      <c r="C32" s="68"/>
      <c r="D32" s="68"/>
      <c r="E32" s="68"/>
      <c r="F32" s="68"/>
      <c r="G32" s="68"/>
      <c r="H32" s="68"/>
      <c r="I32" s="68"/>
      <c r="J32" s="68"/>
      <c r="K32" s="68"/>
      <c r="L32" s="68"/>
      <c r="M32" s="68"/>
      <c r="N32" s="74"/>
    </row>
    <row r="33" spans="2:14" x14ac:dyDescent="0.2">
      <c r="B33" s="73"/>
      <c r="C33" s="68"/>
      <c r="D33" s="68"/>
      <c r="E33" s="68"/>
      <c r="F33" s="68"/>
      <c r="G33" s="68"/>
      <c r="H33" s="68"/>
      <c r="I33" s="68"/>
      <c r="J33" s="68"/>
      <c r="K33" s="68"/>
      <c r="L33" s="68"/>
      <c r="M33" s="68"/>
      <c r="N33" s="74"/>
    </row>
    <row r="34" spans="2:14" x14ac:dyDescent="0.2">
      <c r="B34" s="73"/>
      <c r="C34" s="68"/>
      <c r="D34" s="68"/>
      <c r="E34" s="68"/>
      <c r="F34" s="68"/>
      <c r="G34" s="68"/>
      <c r="H34" s="68"/>
      <c r="I34" s="68"/>
      <c r="J34" s="68"/>
      <c r="K34" s="68"/>
      <c r="L34" s="68"/>
      <c r="M34" s="68"/>
      <c r="N34" s="74"/>
    </row>
    <row r="35" spans="2:14" x14ac:dyDescent="0.2">
      <c r="B35" s="73"/>
      <c r="C35" s="68"/>
      <c r="D35" s="68"/>
      <c r="E35" s="68"/>
      <c r="F35" s="68"/>
      <c r="G35" s="68"/>
      <c r="H35" s="68"/>
      <c r="I35" s="68"/>
      <c r="J35" s="68"/>
      <c r="K35" s="68"/>
      <c r="L35" s="68"/>
      <c r="M35" s="68"/>
      <c r="N35" s="74"/>
    </row>
    <row r="36" spans="2:14" ht="12.75" thickBot="1" x14ac:dyDescent="0.25">
      <c r="B36" s="79"/>
      <c r="C36" s="80"/>
      <c r="D36" s="80"/>
      <c r="E36" s="80"/>
      <c r="F36" s="80"/>
      <c r="G36" s="80"/>
      <c r="H36" s="80"/>
      <c r="I36" s="80"/>
      <c r="J36" s="80"/>
      <c r="K36" s="80"/>
      <c r="L36" s="80"/>
      <c r="M36" s="80"/>
      <c r="N36" s="81"/>
    </row>
    <row r="39" spans="2:14" ht="15" x14ac:dyDescent="0.25">
      <c r="B39" s="137"/>
    </row>
  </sheetData>
  <sheetProtection selectLockedCells="1"/>
  <mergeCells count="2">
    <mergeCell ref="D3:K3"/>
    <mergeCell ref="D4:K4"/>
  </mergeCells>
  <dataValidations count="1">
    <dataValidation type="list" allowBlank="1" showInputMessage="1" showErrorMessage="1" sqref="D4:K4" xr:uid="{00000000-0002-0000-0400-000000000000}">
      <formula1>"All Ethnicities,Māori,Pacific,People Living in Highly Deprived Areas (Deprivation Quintile 5),Non-Māori,Non-Pacific"</formula1>
    </dataValidation>
  </dataValidations>
  <hyperlinks>
    <hyperlink ref="M3" location="Notes!C25:D25" display="Back to Notes" xr:uid="{00000000-0004-0000-0400-000000000000}"/>
  </hyperlinks>
  <printOptions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Notes!D45:D62</xm:f>
          </x14:formula1>
          <xm:sqref>D3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N38"/>
  <sheetViews>
    <sheetView showGridLines="0" showRowColHeaders="0" workbookViewId="0"/>
  </sheetViews>
  <sheetFormatPr defaultColWidth="8.85546875" defaultRowHeight="12" x14ac:dyDescent="0.2"/>
  <cols>
    <col min="1" max="2" width="2.28515625" style="1" customWidth="1"/>
    <col min="3" max="3" width="15.140625" style="1" bestFit="1" customWidth="1"/>
    <col min="4" max="13" width="8.85546875" style="1"/>
    <col min="14" max="15" width="2.28515625" style="1" customWidth="1"/>
    <col min="16" max="16384" width="8.85546875" style="1"/>
  </cols>
  <sheetData>
    <row r="1" spans="2:14" ht="12.75" thickBot="1" x14ac:dyDescent="0.25"/>
    <row r="2" spans="2:14" x14ac:dyDescent="0.2">
      <c r="B2" s="63"/>
      <c r="C2" s="64"/>
      <c r="D2" s="64"/>
      <c r="E2" s="64"/>
      <c r="F2" s="64"/>
      <c r="G2" s="64"/>
      <c r="H2" s="64"/>
      <c r="I2" s="64"/>
      <c r="J2" s="64"/>
      <c r="K2" s="64"/>
      <c r="L2" s="64"/>
      <c r="M2" s="64"/>
      <c r="N2" s="65"/>
    </row>
    <row r="3" spans="2:14" x14ac:dyDescent="0.2">
      <c r="B3" s="66"/>
      <c r="C3" s="67" t="s">
        <v>93</v>
      </c>
      <c r="D3" s="147" t="s">
        <v>4</v>
      </c>
      <c r="E3" s="147"/>
      <c r="F3" s="147"/>
      <c r="G3" s="147"/>
      <c r="H3" s="147"/>
      <c r="I3" s="147"/>
      <c r="J3" s="147"/>
      <c r="K3" s="147"/>
      <c r="L3" s="71">
        <f>MATCH(D3,Summary!$A$11:$A$31,0)</f>
        <v>1</v>
      </c>
      <c r="M3" s="69" t="s">
        <v>181</v>
      </c>
      <c r="N3" s="70"/>
    </row>
    <row r="4" spans="2:14" x14ac:dyDescent="0.2">
      <c r="B4" s="66"/>
      <c r="C4" s="67" t="s">
        <v>92</v>
      </c>
      <c r="D4" s="147" t="s">
        <v>199</v>
      </c>
      <c r="E4" s="147"/>
      <c r="F4" s="147"/>
      <c r="G4" s="147"/>
      <c r="H4" s="147"/>
      <c r="I4" s="147"/>
      <c r="J4" s="147"/>
      <c r="K4" s="147"/>
      <c r="L4" s="71">
        <f>MATCH(D4,Summary!$A$10:$A$216,0)</f>
        <v>1</v>
      </c>
      <c r="M4" s="72"/>
      <c r="N4" s="70"/>
    </row>
    <row r="5" spans="2:14" x14ac:dyDescent="0.2">
      <c r="B5" s="73"/>
      <c r="C5" s="68"/>
      <c r="D5" s="68"/>
      <c r="E5" s="68"/>
      <c r="F5" s="68"/>
      <c r="G5" s="68"/>
      <c r="H5" s="68"/>
      <c r="I5" s="68"/>
      <c r="J5" s="68"/>
      <c r="K5" s="68"/>
      <c r="L5" s="68"/>
      <c r="M5" s="68"/>
      <c r="N5" s="74"/>
    </row>
    <row r="6" spans="2:14" x14ac:dyDescent="0.2">
      <c r="B6" s="73"/>
      <c r="C6" s="68"/>
      <c r="D6" s="68"/>
      <c r="E6" s="68"/>
      <c r="F6" s="68"/>
      <c r="G6" s="68"/>
      <c r="H6" s="68"/>
      <c r="I6" s="68"/>
      <c r="J6" s="68"/>
      <c r="K6" s="68"/>
      <c r="L6" s="68"/>
      <c r="M6" s="68"/>
      <c r="N6" s="74"/>
    </row>
    <row r="7" spans="2:14" x14ac:dyDescent="0.2">
      <c r="B7" s="73"/>
      <c r="C7" s="68"/>
      <c r="D7" s="68" t="s">
        <v>90</v>
      </c>
      <c r="E7" s="68" t="s">
        <v>94</v>
      </c>
      <c r="F7" s="68" t="s">
        <v>105</v>
      </c>
      <c r="G7" s="68"/>
      <c r="H7" s="68"/>
      <c r="I7" s="68"/>
      <c r="J7" s="68"/>
      <c r="K7" s="68"/>
      <c r="L7" s="68"/>
      <c r="M7" s="68"/>
      <c r="N7" s="74"/>
    </row>
    <row r="8" spans="2:14" x14ac:dyDescent="0.2">
      <c r="B8" s="73"/>
      <c r="C8" s="68" t="str">
        <f>Notes!C45&amp;" "&amp;Notes!E45</f>
        <v>01 WCTO Referral by 28 Days</v>
      </c>
      <c r="D8" s="75">
        <f ca="1">OFFSET(Summary!$B$11,$L$3-1+$L$4-1,LEFT('DHB Result by Indicator'!C8,2)-1)</f>
        <v>0.78659370725034194</v>
      </c>
      <c r="E8" s="76">
        <f ca="1">IF(OFFSET(Summary!$B$31,$L$4-1,LEFT('DHB Result by Indicator'!C8,2)-1)="",0,OFFSET(Summary!$B$31,$L$4-1,LEFT('DHB Result by Indicator'!C8,2)-1))</f>
        <v>0.75497624245537431</v>
      </c>
      <c r="F8" s="68">
        <f>19-LEFT(C8,2)*1</f>
        <v>18</v>
      </c>
      <c r="G8" s="68"/>
      <c r="H8" s="68"/>
      <c r="I8" s="68"/>
      <c r="J8" s="68"/>
      <c r="K8" s="68"/>
      <c r="L8" s="68"/>
      <c r="M8" s="68"/>
      <c r="N8" s="74"/>
    </row>
    <row r="9" spans="2:14" x14ac:dyDescent="0.2">
      <c r="B9" s="73"/>
      <c r="C9" s="68" t="str">
        <f>Notes!C46&amp;" "&amp;Notes!E46</f>
        <v>02 WCTO Core Contact 1 before 50 Days</v>
      </c>
      <c r="D9" s="75">
        <f ca="1">OFFSET(Summary!$B$11,$L$3-1+$L$4-1,LEFT('DHB Result by Indicator'!C9,2)-1)</f>
        <v>0.91508538899430736</v>
      </c>
      <c r="E9" s="76">
        <f ca="1">IF(OFFSET(Summary!$B$31,$L$4-1,LEFT('DHB Result by Indicator'!C9,2)-1)="",0,OFFSET(Summary!$B$31,$L$4-1,LEFT('DHB Result by Indicator'!C9,2)-1))</f>
        <v>0.90442651450987388</v>
      </c>
      <c r="F9" s="68">
        <f t="shared" ref="F9:F25" si="0">19-LEFT(C9,2)*1</f>
        <v>17</v>
      </c>
      <c r="G9" s="68"/>
      <c r="H9" s="68"/>
      <c r="I9" s="68"/>
      <c r="J9" s="68"/>
      <c r="K9" s="68"/>
      <c r="L9" s="68"/>
      <c r="M9" s="68"/>
      <c r="N9" s="74"/>
    </row>
    <row r="10" spans="2:14" x14ac:dyDescent="0.2">
      <c r="B10" s="73"/>
      <c r="C10" s="68" t="str">
        <f>Notes!C47&amp;" "&amp;Notes!E47</f>
        <v>03 All WCTO Core Contacts Received by Age 1</v>
      </c>
      <c r="D10" s="75">
        <f ca="1">OFFSET(Summary!$B$11,$L$3-1+$L$4-1,LEFT('DHB Result by Indicator'!C10,2)-1)</f>
        <v>0.74524221453287198</v>
      </c>
      <c r="E10" s="76">
        <f ca="1">IF(OFFSET(Summary!$B$31,$L$4-1,LEFT('DHB Result by Indicator'!C10,2)-1)="",0,OFFSET(Summary!$B$31,$L$4-1,LEFT('DHB Result by Indicator'!C10,2)-1))</f>
        <v>0.74557486196817147</v>
      </c>
      <c r="F10" s="68">
        <f t="shared" si="0"/>
        <v>16</v>
      </c>
      <c r="G10" s="68"/>
      <c r="H10" s="68"/>
      <c r="I10" s="68"/>
      <c r="J10" s="68"/>
      <c r="K10" s="68"/>
      <c r="L10" s="68"/>
      <c r="M10" s="68"/>
      <c r="N10" s="74"/>
    </row>
    <row r="11" spans="2:14" x14ac:dyDescent="0.2">
      <c r="B11" s="73"/>
      <c r="C11" s="68" t="str">
        <f>Notes!C48&amp;" "&amp;Notes!E48</f>
        <v>04 Breastfed at Two Weeks</v>
      </c>
      <c r="D11" s="75">
        <f ca="1">OFFSET(Summary!$B$11,$L$3-1+$L$4-1,LEFT('DHB Result by Indicator'!C11,2)-1)</f>
        <v>0.79715302491103202</v>
      </c>
      <c r="E11" s="76">
        <f ca="1">IF(OFFSET(Summary!$B$31,$L$4-1,LEFT('DHB Result by Indicator'!C11,2)-1)="",0,OFFSET(Summary!$B$31,$L$4-1,LEFT('DHB Result by Indicator'!C11,2)-1))</f>
        <v>0.77480223808605053</v>
      </c>
      <c r="F11" s="68">
        <f t="shared" si="0"/>
        <v>15</v>
      </c>
      <c r="G11" s="68"/>
      <c r="H11" s="68"/>
      <c r="I11" s="68"/>
      <c r="J11" s="68"/>
      <c r="K11" s="68"/>
      <c r="L11" s="68"/>
      <c r="M11" s="68"/>
      <c r="N11" s="74"/>
    </row>
    <row r="12" spans="2:14" x14ac:dyDescent="0.2">
      <c r="B12" s="73"/>
      <c r="C12" s="68" t="str">
        <f>Notes!C49&amp;" "&amp;Notes!E49</f>
        <v>05 Breastfed at LMC Discharge at 6 Weeks</v>
      </c>
      <c r="D12" s="75">
        <f ca="1">OFFSET(Summary!$B$11,$L$3-1+$L$4-1,LEFT('DHB Result by Indicator'!C12,2)-1)</f>
        <v>0.7773478719662329</v>
      </c>
      <c r="E12" s="76">
        <f ca="1">IF(OFFSET(Summary!$B$31,$L$4-1,LEFT('DHB Result by Indicator'!C12,2)-1)="",0,OFFSET(Summary!$B$31,$L$4-1,LEFT('DHB Result by Indicator'!C12,2)-1))</f>
        <v>0.73207076268076043</v>
      </c>
      <c r="F12" s="68">
        <f t="shared" si="0"/>
        <v>14</v>
      </c>
      <c r="G12" s="68"/>
      <c r="H12" s="68"/>
      <c r="I12" s="68"/>
      <c r="J12" s="68"/>
      <c r="K12" s="68"/>
      <c r="L12" s="68"/>
      <c r="M12" s="68"/>
      <c r="N12" s="74"/>
    </row>
    <row r="13" spans="2:14" x14ac:dyDescent="0.2">
      <c r="B13" s="73"/>
      <c r="C13" s="68" t="str">
        <f>Notes!C50&amp;" "&amp;Notes!E50</f>
        <v>06 Breastfed at Three Months</v>
      </c>
      <c r="D13" s="75">
        <f ca="1">OFFSET(Summary!$B$11,$L$3-1+$L$4-1,LEFT('DHB Result by Indicator'!C13,2)-1)</f>
        <v>0.60188760188760193</v>
      </c>
      <c r="E13" s="76">
        <f ca="1">IF(OFFSET(Summary!$B$31,$L$4-1,LEFT('DHB Result by Indicator'!C13,2)-1)="",0,OFFSET(Summary!$B$31,$L$4-1,LEFT('DHB Result by Indicator'!C13,2)-1))</f>
        <v>0.56077657887612642</v>
      </c>
      <c r="F13" s="68">
        <f t="shared" si="0"/>
        <v>13</v>
      </c>
      <c r="G13" s="68"/>
      <c r="H13" s="68"/>
      <c r="I13" s="68"/>
      <c r="J13" s="68"/>
      <c r="K13" s="68"/>
      <c r="L13" s="68"/>
      <c r="M13" s="68"/>
      <c r="N13" s="74"/>
    </row>
    <row r="14" spans="2:14" x14ac:dyDescent="0.2">
      <c r="B14" s="73"/>
      <c r="C14" s="68" t="str">
        <f>Notes!C51&amp;" "&amp;Notes!E51</f>
        <v>07 Smokefree Household at Six Weeks</v>
      </c>
      <c r="D14" s="75">
        <f ca="1">OFFSET(Summary!$B$11,$L$3-1+$L$4-1,LEFT('DHB Result by Indicator'!C14,2)-1)</f>
        <v>0.82542991141219391</v>
      </c>
      <c r="E14" s="76">
        <f ca="1">IF(OFFSET(Summary!$B$31,$L$4-1,LEFT('DHB Result by Indicator'!C14,2)-1)="",0,OFFSET(Summary!$B$31,$L$4-1,LEFT('DHB Result by Indicator'!C14,2)-1))</f>
        <v>0.75063795039297743</v>
      </c>
      <c r="F14" s="68">
        <f t="shared" si="0"/>
        <v>12</v>
      </c>
      <c r="G14" s="68"/>
      <c r="H14" s="68"/>
      <c r="I14" s="68"/>
      <c r="J14" s="68"/>
      <c r="K14" s="68"/>
      <c r="L14" s="68"/>
      <c r="M14" s="68"/>
      <c r="N14" s="74"/>
    </row>
    <row r="15" spans="2:14" x14ac:dyDescent="0.2">
      <c r="B15" s="73"/>
      <c r="C15" s="68" t="str">
        <f>Notes!C52&amp;" "&amp;Notes!E52</f>
        <v>08 Screened for Family Violence</v>
      </c>
      <c r="D15" s="75">
        <f ca="1">OFFSET(Summary!$B$11,$L$3-1+$L$4-1,LEFT('DHB Result by Indicator'!C15,2)-1)</f>
        <v>0.4674990818949688</v>
      </c>
      <c r="E15" s="76">
        <f ca="1">IF(OFFSET(Summary!$B$31,$L$4-1,LEFT('DHB Result by Indicator'!C15,2)-1)="",0,OFFSET(Summary!$B$31,$L$4-1,LEFT('DHB Result by Indicator'!C15,2)-1))</f>
        <v>0.46115042150523072</v>
      </c>
      <c r="F15" s="68">
        <f t="shared" si="0"/>
        <v>11</v>
      </c>
      <c r="G15" s="68"/>
      <c r="H15" s="68"/>
      <c r="I15" s="68"/>
      <c r="J15" s="68"/>
      <c r="K15" s="68"/>
      <c r="L15" s="68"/>
      <c r="M15" s="68"/>
      <c r="N15" s="74"/>
    </row>
    <row r="16" spans="2:14" x14ac:dyDescent="0.2">
      <c r="B16" s="73"/>
      <c r="C16" s="68" t="str">
        <f>Notes!C53&amp;" "&amp;Notes!E53</f>
        <v>09 SUDI Prevention Information Provided</v>
      </c>
      <c r="D16" s="75">
        <f ca="1">OFFSET(Summary!$B$11,$L$3-1+$L$4-1,LEFT('DHB Result by Indicator'!C16,2)-1)</f>
        <v>0.97614107883817425</v>
      </c>
      <c r="E16" s="76">
        <f ca="1">IF(OFFSET(Summary!$B$31,$L$4-1,LEFT('DHB Result by Indicator'!C16,2)-1)="",0,OFFSET(Summary!$B$31,$L$4-1,LEFT('DHB Result by Indicator'!C16,2)-1))</f>
        <v>0.98013671488012677</v>
      </c>
      <c r="F16" s="68">
        <f t="shared" si="0"/>
        <v>10</v>
      </c>
      <c r="G16" s="68"/>
      <c r="H16" s="68"/>
      <c r="I16" s="68"/>
      <c r="J16" s="68"/>
      <c r="K16" s="68"/>
      <c r="L16" s="68"/>
      <c r="M16" s="68"/>
      <c r="N16" s="74"/>
    </row>
    <row r="17" spans="2:14" x14ac:dyDescent="0.2">
      <c r="B17" s="73"/>
      <c r="C17" s="68" t="str">
        <f>Notes!C54&amp;" "&amp;Notes!E54</f>
        <v>10 Newborn Enrolled with GP</v>
      </c>
      <c r="D17" s="75">
        <f ca="1">OFFSET(Summary!$B$11,$L$3-1+$L$4-1,LEFT('DHB Result by Indicator'!C17,2)-1)</f>
        <v>0.57169693174702563</v>
      </c>
      <c r="E17" s="76">
        <f ca="1">IF(OFFSET(Summary!$B$31,$L$4-1,LEFT('DHB Result by Indicator'!C17,2)-1)="",0,OFFSET(Summary!$B$31,$L$4-1,LEFT('DHB Result by Indicator'!C17,2)-1))</f>
        <v>0.65266068658528364</v>
      </c>
      <c r="F17" s="68">
        <f t="shared" si="0"/>
        <v>9</v>
      </c>
      <c r="G17" s="68"/>
      <c r="H17" s="68"/>
      <c r="I17" s="68"/>
      <c r="J17" s="68"/>
      <c r="K17" s="68"/>
      <c r="L17" s="68"/>
      <c r="M17" s="68"/>
      <c r="N17" s="74"/>
    </row>
    <row r="18" spans="2:14" x14ac:dyDescent="0.2">
      <c r="B18" s="73"/>
      <c r="C18" s="68" t="str">
        <f>Notes!C55&amp;" "&amp;Notes!E55</f>
        <v>11 Children 0-4 Enrolled with Oral Health Service</v>
      </c>
      <c r="D18" s="75">
        <f ca="1">OFFSET(Summary!$B$11,$L$3-1+$L$4-1,LEFT('DHB Result by Indicator'!C18,2)-1)</f>
        <v>0.75192111526691596</v>
      </c>
      <c r="E18" s="76">
        <f ca="1">IF(OFFSET(Summary!$B$31,$L$4-1,LEFT('DHB Result by Indicator'!C18,2)-1)="",0,OFFSET(Summary!$B$31,$L$4-1,LEFT('DHB Result by Indicator'!C18,2)-1))</f>
        <v>0.72855388989402947</v>
      </c>
      <c r="F18" s="68">
        <f t="shared" si="0"/>
        <v>8</v>
      </c>
      <c r="G18" s="68"/>
      <c r="H18" s="68"/>
      <c r="I18" s="68"/>
      <c r="J18" s="68"/>
      <c r="K18" s="68"/>
      <c r="L18" s="68"/>
      <c r="M18" s="68"/>
      <c r="N18" s="74"/>
    </row>
    <row r="19" spans="2:14" x14ac:dyDescent="0.2">
      <c r="B19" s="73"/>
      <c r="C19" s="68" t="str">
        <f>Notes!C56&amp;" "&amp;Notes!E56</f>
        <v>12 Reduce dmft in Five-Year-Old Children</v>
      </c>
      <c r="D19" s="82">
        <f ca="1">OFFSET(Summary!$B$11,$L$3-1+$L$4-1,LEFT('DHB Result by Indicator'!C19,2)-1)</f>
        <v>4.2474226804123711</v>
      </c>
      <c r="E19" s="83">
        <f ca="1">IF(OFFSET(Summary!$B$31,$L$4-1,LEFT('DHB Result by Indicator'!C19,2)-1)="",0,OFFSET(Summary!$B$31,$L$4-1,LEFT('DHB Result by Indicator'!C19,2)-1))</f>
        <v>4.413771652789741</v>
      </c>
      <c r="F19" s="68">
        <f t="shared" si="0"/>
        <v>7</v>
      </c>
      <c r="G19" s="68"/>
      <c r="H19" s="68"/>
      <c r="I19" s="68"/>
      <c r="J19" s="68"/>
      <c r="K19" s="68"/>
      <c r="L19" s="68"/>
      <c r="M19" s="68"/>
      <c r="N19" s="74"/>
    </row>
    <row r="20" spans="2:14" x14ac:dyDescent="0.2">
      <c r="B20" s="73"/>
      <c r="C20" s="68" t="str">
        <f>Notes!C57&amp;" "&amp;Notes!E57</f>
        <v>13 Fully Immunised at Age 5</v>
      </c>
      <c r="D20" s="75">
        <f ca="1">OFFSET(Summary!$B$11,$L$3-1+$L$4-1,LEFT('DHB Result by Indicator'!C20,2)-1)</f>
        <v>0.81156827668455578</v>
      </c>
      <c r="E20" s="76">
        <f ca="1">IF(OFFSET(Summary!$B$31,$L$4-1,LEFT('DHB Result by Indicator'!C20,2)-1)="",0,OFFSET(Summary!$B$31,$L$4-1,LEFT('DHB Result by Indicator'!C20,2)-1))</f>
        <v>0.81177877428998502</v>
      </c>
      <c r="F20" s="68">
        <f t="shared" si="0"/>
        <v>6</v>
      </c>
      <c r="G20" s="68"/>
      <c r="H20" s="68"/>
      <c r="I20" s="68"/>
      <c r="J20" s="68"/>
      <c r="K20" s="68"/>
      <c r="L20" s="68"/>
      <c r="M20" s="68"/>
      <c r="N20" s="74"/>
    </row>
    <row r="21" spans="2:14" x14ac:dyDescent="0.2">
      <c r="B21" s="73"/>
      <c r="C21" s="68" t="str">
        <f>Notes!C58&amp;" "&amp;Notes!E58</f>
        <v>14 B4SC Started before 4½</v>
      </c>
      <c r="D21" s="75">
        <f ca="1">OFFSET(Summary!$B$11,$L$3-1+$L$4-1,LEFT('DHB Result by Indicator'!C21,2)-1)</f>
        <v>0.77118644067796616</v>
      </c>
      <c r="E21" s="76">
        <f ca="1">IF(OFFSET(Summary!$B$31,$L$4-1,LEFT('DHB Result by Indicator'!C21,2)-1)="",0,OFFSET(Summary!$B$31,$L$4-1,LEFT('DHB Result by Indicator'!C21,2)-1))</f>
        <v>0.84702840664258017</v>
      </c>
      <c r="F21" s="68">
        <f t="shared" si="0"/>
        <v>5</v>
      </c>
      <c r="G21" s="68"/>
      <c r="H21" s="68"/>
      <c r="I21" s="68"/>
      <c r="J21" s="68"/>
      <c r="K21" s="68"/>
      <c r="L21" s="68"/>
      <c r="M21" s="68"/>
      <c r="N21" s="74"/>
    </row>
    <row r="22" spans="2:14" x14ac:dyDescent="0.2">
      <c r="B22" s="73"/>
      <c r="C22" s="68" t="str">
        <f>Notes!C59&amp;" "&amp;Notes!E59</f>
        <v>15 Children with Healthy Weight at Age 4</v>
      </c>
      <c r="D22" s="75">
        <f ca="1">OFFSET(Summary!$B$11,$L$3-1+$L$4-1,LEFT('DHB Result by Indicator'!C22,2)-1)</f>
        <v>0.76188798872842545</v>
      </c>
      <c r="E22" s="76">
        <f ca="1">IF(OFFSET(Summary!$B$31,$L$4-1,LEFT('DHB Result by Indicator'!C22,2)-1)="",0,OFFSET(Summary!$B$31,$L$4-1,LEFT('DHB Result by Indicator'!C22,2)-1))</f>
        <v>0.7490592743466703</v>
      </c>
      <c r="F22" s="68">
        <f t="shared" si="0"/>
        <v>4</v>
      </c>
      <c r="G22" s="68"/>
      <c r="H22" s="68"/>
      <c r="I22" s="68"/>
      <c r="J22" s="68"/>
      <c r="K22" s="68"/>
      <c r="L22" s="68"/>
      <c r="M22" s="68"/>
      <c r="N22" s="74"/>
    </row>
    <row r="23" spans="2:14" x14ac:dyDescent="0.2">
      <c r="B23" s="73"/>
      <c r="C23" s="68" t="str">
        <f>Notes!C60&amp;" "&amp;Notes!E60</f>
        <v>16 Children with BMI &gt; 98th Percentile are Referred</v>
      </c>
      <c r="D23" s="75">
        <f ca="1">OFFSET(Summary!$B$11,$L$3-1+$L$4-1,LEFT('DHB Result by Indicator'!C23,2)-1)</f>
        <v>0.14754098360655737</v>
      </c>
      <c r="E23" s="76">
        <f ca="1">IF(OFFSET(Summary!$B$31,$L$4-1,LEFT('DHB Result by Indicator'!C23,2)-1)="",0,OFFSET(Summary!$B$31,$L$4-1,LEFT('DHB Result by Indicator'!C23,2)-1))</f>
        <v>0.23106796116504855</v>
      </c>
      <c r="F23" s="68">
        <f t="shared" si="0"/>
        <v>3</v>
      </c>
      <c r="G23" s="68"/>
      <c r="H23" s="68"/>
      <c r="I23" s="68"/>
      <c r="J23" s="68"/>
      <c r="K23" s="68"/>
      <c r="L23" s="68"/>
      <c r="M23" s="68"/>
      <c r="N23" s="74"/>
    </row>
    <row r="24" spans="2:14" x14ac:dyDescent="0.2">
      <c r="B24" s="73"/>
      <c r="C24" s="68" t="str">
        <f>Notes!C61&amp;" "&amp;Notes!E61</f>
        <v>17 Children have Low SDQ-P Scores</v>
      </c>
      <c r="D24" s="75">
        <f ca="1">OFFSET(Summary!$B$11,$L$3-1+$L$4-1,LEFT('DHB Result by Indicator'!C24,2)-1)</f>
        <v>0.98036415565869328</v>
      </c>
      <c r="E24" s="76">
        <f ca="1">IF(OFFSET(Summary!$B$31,$L$4-1,LEFT('DHB Result by Indicator'!C24,2)-1)="",0,OFFSET(Summary!$B$31,$L$4-1,LEFT('DHB Result by Indicator'!C24,2)-1))</f>
        <v>0.96325124849319788</v>
      </c>
      <c r="F24" s="68">
        <f t="shared" si="0"/>
        <v>2</v>
      </c>
      <c r="G24" s="68"/>
      <c r="H24" s="68"/>
      <c r="I24" s="68"/>
      <c r="J24" s="68"/>
      <c r="K24" s="68"/>
      <c r="L24" s="68"/>
      <c r="M24" s="68"/>
      <c r="N24" s="74"/>
    </row>
    <row r="25" spans="2:14" x14ac:dyDescent="0.2">
      <c r="B25" s="73"/>
      <c r="C25" s="68" t="str">
        <f>Notes!C62&amp;" "&amp;Notes!E62</f>
        <v>18 Children with High SDQ-P Scores are Referred</v>
      </c>
      <c r="D25" s="75">
        <f ca="1">OFFSET(Summary!$B$11,$L$3-1+$L$4-1,LEFT('DHB Result by Indicator'!C25,2)-1)</f>
        <v>0.4</v>
      </c>
      <c r="E25" s="76">
        <f ca="1">IF(OFFSET(Summary!$B$31,$L$4-1,LEFT('DHB Result by Indicator'!C25,2)-1)="",0,OFFSET(Summary!$B$31,$L$4-1,LEFT('DHB Result by Indicator'!C25,2)-1))</f>
        <v>0.56694813027744273</v>
      </c>
      <c r="F25" s="68">
        <f t="shared" si="0"/>
        <v>1</v>
      </c>
      <c r="G25" s="68"/>
      <c r="H25" s="68"/>
      <c r="I25" s="68"/>
      <c r="J25" s="68"/>
      <c r="K25" s="68"/>
      <c r="L25" s="68"/>
      <c r="M25" s="68"/>
      <c r="N25" s="74"/>
    </row>
    <row r="26" spans="2:14" x14ac:dyDescent="0.2">
      <c r="B26" s="73"/>
      <c r="C26" s="68"/>
      <c r="D26" s="75"/>
      <c r="E26" s="76"/>
      <c r="F26" s="68"/>
      <c r="G26" s="68"/>
      <c r="H26" s="68"/>
      <c r="I26" s="68"/>
      <c r="J26" s="68"/>
      <c r="K26" s="68"/>
      <c r="L26" s="68"/>
      <c r="M26" s="68"/>
      <c r="N26" s="74"/>
    </row>
    <row r="27" spans="2:14" x14ac:dyDescent="0.2">
      <c r="B27" s="73"/>
      <c r="C27" s="68"/>
      <c r="D27" s="75"/>
      <c r="E27" s="76"/>
      <c r="F27" s="68"/>
      <c r="G27" s="68"/>
      <c r="H27" s="68"/>
      <c r="I27" s="68"/>
      <c r="J27" s="68"/>
      <c r="K27" s="68"/>
      <c r="L27" s="68"/>
      <c r="M27" s="68"/>
      <c r="N27" s="74"/>
    </row>
    <row r="28" spans="2:14" x14ac:dyDescent="0.2">
      <c r="B28" s="73"/>
      <c r="C28" s="68"/>
      <c r="D28" s="68"/>
      <c r="E28" s="68"/>
      <c r="F28" s="68"/>
      <c r="G28" s="68"/>
      <c r="H28" s="68"/>
      <c r="I28" s="68"/>
      <c r="J28" s="68"/>
      <c r="K28" s="68"/>
      <c r="L28" s="68"/>
      <c r="M28" s="68"/>
      <c r="N28" s="74"/>
    </row>
    <row r="29" spans="2:14" x14ac:dyDescent="0.2">
      <c r="B29" s="73"/>
      <c r="C29" s="68"/>
      <c r="D29" s="68"/>
      <c r="E29" s="68"/>
      <c r="F29" s="68"/>
      <c r="G29" s="68"/>
      <c r="H29" s="68"/>
      <c r="I29" s="68"/>
      <c r="J29" s="68"/>
      <c r="K29" s="68"/>
      <c r="L29" s="68"/>
      <c r="M29" s="68"/>
      <c r="N29" s="74"/>
    </row>
    <row r="30" spans="2:14" x14ac:dyDescent="0.2">
      <c r="B30" s="73"/>
      <c r="C30" s="68"/>
      <c r="D30" s="68"/>
      <c r="E30" s="68"/>
      <c r="F30" s="68"/>
      <c r="G30" s="68"/>
      <c r="H30" s="68"/>
      <c r="I30" s="68"/>
      <c r="J30" s="68"/>
      <c r="K30" s="68"/>
      <c r="L30" s="68"/>
      <c r="M30" s="68"/>
      <c r="N30" s="74"/>
    </row>
    <row r="31" spans="2:14" x14ac:dyDescent="0.2">
      <c r="B31" s="73"/>
      <c r="C31" s="68"/>
      <c r="D31" s="68"/>
      <c r="E31" s="68"/>
      <c r="F31" s="68"/>
      <c r="G31" s="68"/>
      <c r="H31" s="68"/>
      <c r="I31" s="68"/>
      <c r="J31" s="68"/>
      <c r="K31" s="68"/>
      <c r="L31" s="68"/>
      <c r="M31" s="68"/>
      <c r="N31" s="74"/>
    </row>
    <row r="32" spans="2:14" x14ac:dyDescent="0.2">
      <c r="B32" s="73"/>
      <c r="C32" s="68"/>
      <c r="D32" s="68"/>
      <c r="E32" s="68"/>
      <c r="F32" s="68"/>
      <c r="G32" s="68"/>
      <c r="H32" s="68"/>
      <c r="I32" s="68"/>
      <c r="J32" s="68"/>
      <c r="K32" s="68"/>
      <c r="L32" s="68"/>
      <c r="M32" s="68"/>
      <c r="N32" s="74"/>
    </row>
    <row r="33" spans="2:14" x14ac:dyDescent="0.2">
      <c r="B33" s="73"/>
      <c r="C33" s="68"/>
      <c r="D33" s="68"/>
      <c r="E33" s="68"/>
      <c r="F33" s="68"/>
      <c r="G33" s="68"/>
      <c r="H33" s="68"/>
      <c r="I33" s="68"/>
      <c r="J33" s="68"/>
      <c r="K33" s="68"/>
      <c r="L33" s="68"/>
      <c r="M33" s="68"/>
      <c r="N33" s="74"/>
    </row>
    <row r="34" spans="2:14" x14ac:dyDescent="0.2">
      <c r="B34" s="73"/>
      <c r="C34" s="68"/>
      <c r="D34" s="68"/>
      <c r="E34" s="68"/>
      <c r="F34" s="68"/>
      <c r="G34" s="68"/>
      <c r="H34" s="68"/>
      <c r="I34" s="68"/>
      <c r="J34" s="68"/>
      <c r="K34" s="68"/>
      <c r="L34" s="68"/>
      <c r="M34" s="68"/>
      <c r="N34" s="74"/>
    </row>
    <row r="35" spans="2:14" x14ac:dyDescent="0.2">
      <c r="B35" s="73"/>
      <c r="C35" s="68"/>
      <c r="D35" s="68"/>
      <c r="E35" s="68"/>
      <c r="F35" s="68"/>
      <c r="G35" s="68"/>
      <c r="H35" s="68"/>
      <c r="I35" s="68"/>
      <c r="J35" s="68"/>
      <c r="K35" s="68"/>
      <c r="L35" s="68"/>
      <c r="M35" s="68"/>
      <c r="N35" s="74"/>
    </row>
    <row r="36" spans="2:14" ht="12.75" thickBot="1" x14ac:dyDescent="0.25">
      <c r="B36" s="79"/>
      <c r="C36" s="80"/>
      <c r="D36" s="80"/>
      <c r="E36" s="80"/>
      <c r="F36" s="80"/>
      <c r="G36" s="80"/>
      <c r="H36" s="80"/>
      <c r="I36" s="80"/>
      <c r="J36" s="80"/>
      <c r="K36" s="80"/>
      <c r="L36" s="80"/>
      <c r="M36" s="80"/>
      <c r="N36" s="81"/>
    </row>
    <row r="38" spans="2:14" ht="15" x14ac:dyDescent="0.25">
      <c r="B38" s="137"/>
    </row>
  </sheetData>
  <sheetProtection selectLockedCells="1"/>
  <mergeCells count="2">
    <mergeCell ref="D3:K3"/>
    <mergeCell ref="D4:K4"/>
  </mergeCells>
  <dataValidations count="1">
    <dataValidation type="list" allowBlank="1" showInputMessage="1" showErrorMessage="1" sqref="D4:K4" xr:uid="{00000000-0002-0000-0500-000000000000}">
      <formula1>"All Ethnicities,Māori,Pacific,People Living in Highly Deprived Areas (Deprivation Quintile 5),Non-Māori,Non-Pacific"</formula1>
    </dataValidation>
  </dataValidations>
  <hyperlinks>
    <hyperlink ref="M3" location="Notes!C25:D25" display="Back to Notes" xr:uid="{00000000-0004-0000-05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Summary!A11:A31</xm:f>
          </x14:formula1>
          <xm:sqref>D3:K3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1:N38"/>
  <sheetViews>
    <sheetView showGridLines="0" showRowColHeaders="0" workbookViewId="0"/>
  </sheetViews>
  <sheetFormatPr defaultColWidth="8.85546875" defaultRowHeight="12" x14ac:dyDescent="0.2"/>
  <cols>
    <col min="1" max="2" width="2.28515625" style="1" customWidth="1"/>
    <col min="3" max="3" width="15.140625" style="1" bestFit="1" customWidth="1"/>
    <col min="4" max="13" width="8.85546875" style="1"/>
    <col min="14" max="15" width="2.28515625" style="1" customWidth="1"/>
    <col min="16" max="16384" width="8.85546875" style="1"/>
  </cols>
  <sheetData>
    <row r="1" spans="2:14" ht="12.75" thickBot="1" x14ac:dyDescent="0.25"/>
    <row r="2" spans="2:14" x14ac:dyDescent="0.2">
      <c r="B2" s="63"/>
      <c r="C2" s="64"/>
      <c r="D2" s="64"/>
      <c r="E2" s="64"/>
      <c r="F2" s="64"/>
      <c r="G2" s="64"/>
      <c r="H2" s="64"/>
      <c r="I2" s="64"/>
      <c r="J2" s="64"/>
      <c r="K2" s="64"/>
      <c r="L2" s="64"/>
      <c r="M2" s="64"/>
      <c r="N2" s="65"/>
    </row>
    <row r="3" spans="2:14" x14ac:dyDescent="0.2">
      <c r="B3" s="66"/>
      <c r="C3" s="67" t="s">
        <v>93</v>
      </c>
      <c r="D3" s="147" t="s">
        <v>4</v>
      </c>
      <c r="E3" s="147"/>
      <c r="F3" s="147"/>
      <c r="G3" s="147"/>
      <c r="H3" s="147"/>
      <c r="I3" s="147"/>
      <c r="J3" s="147"/>
      <c r="K3" s="147"/>
      <c r="L3" s="71">
        <f>MATCH(D3,Summary!$A$11:$A$31,0)</f>
        <v>1</v>
      </c>
      <c r="M3" s="69" t="s">
        <v>181</v>
      </c>
      <c r="N3" s="70"/>
    </row>
    <row r="4" spans="2:14" x14ac:dyDescent="0.2">
      <c r="B4" s="66"/>
      <c r="C4" s="68"/>
      <c r="D4" s="68"/>
      <c r="E4" s="68"/>
      <c r="F4" s="68"/>
      <c r="G4" s="68"/>
      <c r="H4" s="68"/>
      <c r="I4" s="68"/>
      <c r="J4" s="68"/>
      <c r="K4" s="68"/>
      <c r="L4" s="68"/>
      <c r="M4" s="68"/>
      <c r="N4" s="70"/>
    </row>
    <row r="5" spans="2:14" x14ac:dyDescent="0.2">
      <c r="B5" s="73"/>
      <c r="C5" s="126" t="s">
        <v>233</v>
      </c>
      <c r="D5" s="112"/>
      <c r="E5" s="112"/>
      <c r="F5" s="112"/>
      <c r="G5" s="112"/>
      <c r="H5" s="112"/>
      <c r="I5" s="68"/>
      <c r="J5" s="68"/>
      <c r="K5" s="68"/>
      <c r="L5" s="68"/>
      <c r="M5" s="68"/>
      <c r="N5" s="74"/>
    </row>
    <row r="6" spans="2:14" x14ac:dyDescent="0.2">
      <c r="B6" s="73"/>
      <c r="C6" s="112"/>
      <c r="D6" s="112"/>
      <c r="E6" s="112"/>
      <c r="F6" s="112"/>
      <c r="G6" s="112"/>
      <c r="H6" s="112"/>
      <c r="I6" s="112"/>
      <c r="J6" s="112"/>
      <c r="K6" s="112"/>
      <c r="L6" s="112"/>
      <c r="M6" s="112"/>
      <c r="N6" s="74"/>
    </row>
    <row r="7" spans="2:14" x14ac:dyDescent="0.2">
      <c r="B7" s="73"/>
      <c r="C7" s="68"/>
      <c r="D7" s="68" t="s">
        <v>208</v>
      </c>
      <c r="E7" s="68" t="s">
        <v>209</v>
      </c>
      <c r="F7" s="68" t="s">
        <v>105</v>
      </c>
      <c r="G7" s="68"/>
      <c r="H7" s="68"/>
      <c r="I7" s="112"/>
      <c r="J7" s="112"/>
      <c r="K7" s="112"/>
      <c r="L7" s="112"/>
      <c r="M7" s="112"/>
      <c r="N7" s="74"/>
    </row>
    <row r="8" spans="2:14" x14ac:dyDescent="0.2">
      <c r="B8" s="73"/>
      <c r="C8" s="68" t="str">
        <f>Notes!C45&amp;" "&amp;Notes!E45</f>
        <v>01 WCTO Referral by 28 Days</v>
      </c>
      <c r="D8" s="75">
        <f ca="1">OFFSET(Summary!$B$11,$L$3+26,LEFT(Māori!C8,2)-1)</f>
        <v>0.72033898305084743</v>
      </c>
      <c r="E8" s="76">
        <f ca="1">OFFSET(Summary!$B$11,$L$3+107,LEFT(Māori!C8,2)-1)</f>
        <v>0.79458354624425143</v>
      </c>
      <c r="F8" s="68">
        <f>19-LEFT(C8,2)*1</f>
        <v>18</v>
      </c>
      <c r="G8" s="68"/>
      <c r="H8" s="68"/>
      <c r="I8" s="112"/>
      <c r="J8" s="112"/>
      <c r="K8" s="112"/>
      <c r="L8" s="112"/>
      <c r="M8" s="112"/>
      <c r="N8" s="74"/>
    </row>
    <row r="9" spans="2:14" x14ac:dyDescent="0.2">
      <c r="B9" s="73"/>
      <c r="C9" s="68" t="str">
        <f>Notes!C46&amp;" "&amp;Notes!E46</f>
        <v>02 WCTO Core Contact 1 before 50 Days</v>
      </c>
      <c r="D9" s="75">
        <f ca="1">OFFSET(Summary!$B$11,$L$3+26,LEFT(Māori!C9,2)-1)</f>
        <v>0.83982683982683981</v>
      </c>
      <c r="E9" s="76">
        <f ca="1">OFFSET(Summary!$B$11,$L$3+107,LEFT(Māori!C9,2)-1)</f>
        <v>0.92434736281299945</v>
      </c>
      <c r="F9" s="68">
        <f t="shared" ref="F9:F25" si="0">19-LEFT(C9,2)*1</f>
        <v>17</v>
      </c>
      <c r="G9" s="68"/>
      <c r="H9" s="68"/>
      <c r="I9" s="112"/>
      <c r="J9" s="112"/>
      <c r="K9" s="112"/>
      <c r="L9" s="112"/>
      <c r="M9" s="112"/>
      <c r="N9" s="74"/>
    </row>
    <row r="10" spans="2:14" x14ac:dyDescent="0.2">
      <c r="B10" s="73"/>
      <c r="C10" s="68" t="str">
        <f>Notes!C47&amp;" "&amp;Notes!E47</f>
        <v>03 All WCTO Core Contacts Received by Age 1</v>
      </c>
      <c r="D10" s="75">
        <f ca="1">OFFSET(Summary!$B$11,$L$3+26,LEFT(Māori!C10,2)-1)</f>
        <v>0.69264069264069261</v>
      </c>
      <c r="E10" s="76">
        <f ca="1">OFFSET(Summary!$B$11,$L$3+107,LEFT(Māori!C10,2)-1)</f>
        <v>0.75108121095627101</v>
      </c>
      <c r="F10" s="68">
        <f t="shared" si="0"/>
        <v>16</v>
      </c>
      <c r="G10" s="68"/>
      <c r="H10" s="68"/>
      <c r="I10" s="112"/>
      <c r="J10" s="112"/>
      <c r="K10" s="112"/>
      <c r="L10" s="112"/>
      <c r="M10" s="112"/>
      <c r="N10" s="74"/>
    </row>
    <row r="11" spans="2:14" x14ac:dyDescent="0.2">
      <c r="B11" s="73"/>
      <c r="C11" s="68" t="str">
        <f>Notes!C48&amp;" "&amp;Notes!E48</f>
        <v>04 Breastfed at Two Weeks</v>
      </c>
      <c r="D11" s="75">
        <f ca="1">OFFSET(Summary!$B$11,$L$3+26,LEFT(Māori!C11,2)-1)</f>
        <v>0.783625730994152</v>
      </c>
      <c r="E11" s="76">
        <f ca="1">OFFSET(Summary!$B$11,$L$3+107,LEFT(Māori!C11,2)-1)</f>
        <v>0.79902755267423009</v>
      </c>
      <c r="F11" s="68">
        <f t="shared" si="0"/>
        <v>15</v>
      </c>
      <c r="G11" s="68"/>
      <c r="H11" s="68"/>
      <c r="I11" s="112"/>
      <c r="J11" s="112"/>
      <c r="K11" s="112"/>
      <c r="L11" s="112"/>
      <c r="M11" s="112"/>
      <c r="N11" s="74"/>
    </row>
    <row r="12" spans="2:14" x14ac:dyDescent="0.2">
      <c r="B12" s="73"/>
      <c r="C12" s="68" t="str">
        <f>Notes!C49&amp;" "&amp;Notes!E49</f>
        <v>05 Breastfed at LMC Discharge at 6 Weeks</v>
      </c>
      <c r="D12" s="75">
        <f ca="1">OFFSET(Summary!$B$11,$L$3+26,LEFT(Māori!C12,2)-1)</f>
        <v>0.75652173913043474</v>
      </c>
      <c r="E12" s="76">
        <f ca="1">OFFSET(Summary!$B$11,$L$3+107,LEFT(Māori!C12,2)-1)</f>
        <v>0.78022417934347477</v>
      </c>
      <c r="F12" s="68">
        <f t="shared" si="0"/>
        <v>14</v>
      </c>
      <c r="G12" s="68"/>
      <c r="H12" s="68"/>
      <c r="I12" s="112"/>
      <c r="J12" s="112"/>
      <c r="K12" s="112"/>
      <c r="L12" s="112"/>
      <c r="M12" s="112"/>
      <c r="N12" s="74"/>
    </row>
    <row r="13" spans="2:14" x14ac:dyDescent="0.2">
      <c r="B13" s="73"/>
      <c r="C13" s="68" t="str">
        <f>Notes!C50&amp;" "&amp;Notes!E50</f>
        <v>06 Breastfed at Three Months</v>
      </c>
      <c r="D13" s="75">
        <f ca="1">OFFSET(Summary!$B$11,$L$3+26,LEFT(Māori!C13,2)-1)</f>
        <v>0.5126353790613718</v>
      </c>
      <c r="E13" s="76">
        <f ca="1">OFFSET(Summary!$B$11,$L$3+107,LEFT(Māori!C13,2)-1)</f>
        <v>0.61392405063291144</v>
      </c>
      <c r="F13" s="68">
        <f t="shared" si="0"/>
        <v>13</v>
      </c>
      <c r="G13" s="68"/>
      <c r="H13" s="68"/>
      <c r="I13" s="112"/>
      <c r="J13" s="112"/>
      <c r="K13" s="112"/>
      <c r="L13" s="112"/>
      <c r="M13" s="112"/>
      <c r="N13" s="74"/>
    </row>
    <row r="14" spans="2:14" x14ac:dyDescent="0.2">
      <c r="B14" s="73"/>
      <c r="C14" s="68" t="str">
        <f>Notes!C51&amp;" "&amp;Notes!E51</f>
        <v>07 Smokefree Household at Six Weeks</v>
      </c>
      <c r="D14" s="75">
        <f ca="1">OFFSET(Summary!$B$11,$L$3+26,LEFT(Māori!C14,2)-1)</f>
        <v>0.52910052910052907</v>
      </c>
      <c r="E14" s="76">
        <f ca="1">OFFSET(Summary!$B$11,$L$3+107,LEFT(Māori!C14,2)-1)</f>
        <v>0.8578034682080925</v>
      </c>
      <c r="F14" s="68">
        <f t="shared" si="0"/>
        <v>12</v>
      </c>
      <c r="G14" s="68"/>
      <c r="H14" s="68"/>
      <c r="I14" s="112"/>
      <c r="J14" s="112"/>
      <c r="K14" s="112"/>
      <c r="L14" s="112"/>
      <c r="M14" s="112"/>
      <c r="N14" s="74"/>
    </row>
    <row r="15" spans="2:14" x14ac:dyDescent="0.2">
      <c r="B15" s="73"/>
      <c r="C15" s="68" t="str">
        <f>Notes!C52&amp;" "&amp;Notes!E52</f>
        <v>08 Screened for Family Violence</v>
      </c>
      <c r="D15" s="75">
        <f ca="1">OFFSET(Summary!$B$11,$L$3+26,LEFT(Māori!C15,2)-1)</f>
        <v>0.44262295081967212</v>
      </c>
      <c r="E15" s="76">
        <f ca="1">OFFSET(Summary!$B$11,$L$3+107,LEFT(Māori!C15,2)-1)</f>
        <v>0.4706368899917287</v>
      </c>
      <c r="F15" s="68">
        <f t="shared" si="0"/>
        <v>11</v>
      </c>
      <c r="G15" s="68"/>
      <c r="H15" s="68"/>
      <c r="I15" s="112"/>
      <c r="J15" s="112"/>
      <c r="K15" s="112"/>
      <c r="L15" s="112"/>
      <c r="M15" s="112"/>
      <c r="N15" s="74"/>
    </row>
    <row r="16" spans="2:14" x14ac:dyDescent="0.2">
      <c r="B16" s="73"/>
      <c r="C16" s="68" t="str">
        <f>Notes!C53&amp;" "&amp;Notes!E53</f>
        <v>09 SUDI Prevention Information Provided</v>
      </c>
      <c r="D16" s="75">
        <f ca="1">OFFSET(Summary!$B$11,$L$3+26,LEFT(Māori!C16,2)-1)</f>
        <v>0.97938144329896903</v>
      </c>
      <c r="E16" s="76">
        <f ca="1">OFFSET(Summary!$B$11,$L$3+107,LEFT(Māori!C16,2)-1)</f>
        <v>0.97577854671280273</v>
      </c>
      <c r="F16" s="68">
        <f t="shared" si="0"/>
        <v>10</v>
      </c>
      <c r="G16" s="68"/>
      <c r="H16" s="68"/>
      <c r="I16" s="112"/>
      <c r="J16" s="112"/>
      <c r="K16" s="112"/>
      <c r="L16" s="112"/>
      <c r="M16" s="112"/>
      <c r="N16" s="74"/>
    </row>
    <row r="17" spans="2:14" x14ac:dyDescent="0.2">
      <c r="B17" s="73"/>
      <c r="C17" s="68" t="str">
        <f>Notes!C54&amp;" "&amp;Notes!E54</f>
        <v>10 Newborn Enrolled with GP</v>
      </c>
      <c r="D17" s="75">
        <f ca="1">OFFSET(Summary!$B$11,$L$3+26,LEFT(Māori!C17,2)-1)</f>
        <v>0.57988165680473369</v>
      </c>
      <c r="E17" s="76">
        <f ca="1">OFFSET(Summary!$B$11,$L$3+107,LEFT(Māori!C17,2)-1)</f>
        <v>0.57072829131652658</v>
      </c>
      <c r="F17" s="68">
        <f t="shared" si="0"/>
        <v>9</v>
      </c>
      <c r="G17" s="68"/>
      <c r="H17" s="68"/>
      <c r="I17" s="112"/>
      <c r="J17" s="112"/>
      <c r="K17" s="112"/>
      <c r="L17" s="112"/>
      <c r="M17" s="112"/>
      <c r="N17" s="74"/>
    </row>
    <row r="18" spans="2:14" x14ac:dyDescent="0.2">
      <c r="B18" s="73"/>
      <c r="C18" s="68" t="str">
        <f>Notes!C55&amp;" "&amp;Notes!E55</f>
        <v>11 Children 0-4 Enrolled with Oral Health Service</v>
      </c>
      <c r="D18" s="75">
        <f ca="1">OFFSET(Summary!$B$11,$L$3+26,LEFT(Māori!C18,2)-1)</f>
        <v>0.62269503546099292</v>
      </c>
      <c r="E18" s="76">
        <f ca="1">OFFSET(Summary!$B$11,$L$3+107,LEFT(Māori!C18,2)-1)</f>
        <v>0.77362986497220021</v>
      </c>
      <c r="F18" s="68">
        <f t="shared" si="0"/>
        <v>8</v>
      </c>
      <c r="G18" s="68"/>
      <c r="H18" s="68"/>
      <c r="I18" s="112"/>
      <c r="J18" s="112"/>
      <c r="K18" s="112"/>
      <c r="L18" s="112"/>
      <c r="M18" s="112"/>
      <c r="N18" s="74"/>
    </row>
    <row r="19" spans="2:14" x14ac:dyDescent="0.2">
      <c r="B19" s="73"/>
      <c r="C19" s="68" t="str">
        <f>Notes!C56&amp;" "&amp;Notes!E56</f>
        <v>12 Reduce dmft in Five-Year-Old Children</v>
      </c>
      <c r="D19" s="83">
        <f ca="1">OFFSET(Summary!$B$11,$L$3+26,LEFT(Māori!C19,2)-1)</f>
        <v>3.8506787330316743</v>
      </c>
      <c r="E19" s="83">
        <f ca="1">OFFSET(Summary!$B$11,$L$3+107,LEFT(Māori!C19,2)-1)</f>
        <v>4.3132982719759578</v>
      </c>
      <c r="F19" s="68">
        <f t="shared" si="0"/>
        <v>7</v>
      </c>
      <c r="G19" s="68"/>
      <c r="H19" s="68"/>
      <c r="I19" s="112"/>
      <c r="J19" s="112"/>
      <c r="K19" s="112"/>
      <c r="L19" s="112"/>
      <c r="M19" s="112"/>
      <c r="N19" s="74"/>
    </row>
    <row r="20" spans="2:14" x14ac:dyDescent="0.2">
      <c r="B20" s="73"/>
      <c r="C20" s="68" t="str">
        <f>Notes!C57&amp;" "&amp;Notes!E57</f>
        <v>13 Fully Immunised at Age 5</v>
      </c>
      <c r="D20" s="75">
        <f ca="1">OFFSET(Summary!$B$11,$L$3+26,LEFT(Māori!C20,2)-1)</f>
        <v>0.76377952755905509</v>
      </c>
      <c r="E20" s="76">
        <f ca="1">OFFSET(Summary!$B$11,$L$3+107,LEFT(Māori!C20,2)-1)</f>
        <v>0.82009838369641608</v>
      </c>
      <c r="F20" s="68">
        <f t="shared" si="0"/>
        <v>6</v>
      </c>
      <c r="G20" s="68"/>
      <c r="H20" s="68"/>
      <c r="I20" s="112"/>
      <c r="J20" s="112"/>
      <c r="K20" s="112"/>
      <c r="L20" s="112"/>
      <c r="M20" s="112"/>
      <c r="N20" s="74"/>
    </row>
    <row r="21" spans="2:14" x14ac:dyDescent="0.2">
      <c r="B21" s="73"/>
      <c r="C21" s="68" t="str">
        <f>Notes!C58&amp;" "&amp;Notes!E58</f>
        <v>14 B4SC Started before 4½</v>
      </c>
      <c r="D21" s="75">
        <f ca="1">OFFSET(Summary!$B$11,$L$3+26,LEFT(Māori!C21,2)-1)</f>
        <v>0.74598070739549838</v>
      </c>
      <c r="E21" s="76">
        <f ca="1">OFFSET(Summary!$B$11,$L$3+107,LEFT(Māori!C21,2)-1)</f>
        <v>0.7741568776051535</v>
      </c>
      <c r="F21" s="68">
        <f t="shared" si="0"/>
        <v>5</v>
      </c>
      <c r="G21" s="68"/>
      <c r="H21" s="68"/>
      <c r="I21" s="112"/>
      <c r="J21" s="112"/>
      <c r="K21" s="112"/>
      <c r="L21" s="112"/>
      <c r="M21" s="112"/>
      <c r="N21" s="74"/>
    </row>
    <row r="22" spans="2:14" x14ac:dyDescent="0.2">
      <c r="B22" s="73"/>
      <c r="C22" s="68" t="str">
        <f>Notes!C59&amp;" "&amp;Notes!E59</f>
        <v>15 Children with Healthy Weight at Age 4</v>
      </c>
      <c r="D22" s="75">
        <f ca="1">OFFSET(Summary!$B$11,$L$3+26,LEFT(Māori!C22,2)-1)</f>
        <v>0.72053872053872059</v>
      </c>
      <c r="E22" s="76">
        <f ca="1">OFFSET(Summary!$B$11,$L$3+107,LEFT(Māori!C22,2)-1)</f>
        <v>0.76671911880409127</v>
      </c>
      <c r="F22" s="68">
        <f t="shared" si="0"/>
        <v>4</v>
      </c>
      <c r="G22" s="68"/>
      <c r="H22" s="68"/>
      <c r="I22" s="112"/>
      <c r="J22" s="112"/>
      <c r="K22" s="112"/>
      <c r="L22" s="112"/>
      <c r="M22" s="112"/>
      <c r="N22" s="74"/>
    </row>
    <row r="23" spans="2:14" x14ac:dyDescent="0.2">
      <c r="B23" s="73"/>
      <c r="C23" s="68" t="str">
        <f>Notes!C60&amp;" "&amp;Notes!E60</f>
        <v>16 Children with BMI &gt; 98th Percentile are Referred</v>
      </c>
      <c r="D23" s="75">
        <f ca="1">OFFSET(Summary!$B$11,$L$3+26,LEFT(Māori!C23,2)-1)</f>
        <v>0.15151515151515152</v>
      </c>
      <c r="E23" s="76">
        <f ca="1">OFFSET(Summary!$B$11,$L$3+107,LEFT(Māori!C23,2)-1)</f>
        <v>0.14691943127962084</v>
      </c>
      <c r="F23" s="68">
        <f t="shared" si="0"/>
        <v>3</v>
      </c>
      <c r="G23" s="68"/>
      <c r="H23" s="68"/>
      <c r="I23" s="112"/>
      <c r="J23" s="112"/>
      <c r="K23" s="112"/>
      <c r="L23" s="112"/>
      <c r="M23" s="112"/>
      <c r="N23" s="74"/>
    </row>
    <row r="24" spans="2:14" x14ac:dyDescent="0.2">
      <c r="B24" s="73"/>
      <c r="C24" s="68" t="str">
        <f>Notes!C61&amp;" "&amp;Notes!E61</f>
        <v>17 Children have Low SDQ-P Scores</v>
      </c>
      <c r="D24" s="75">
        <f ca="1">OFFSET(Summary!$B$11,$L$3+26,LEFT(Māori!C24,2)-1)</f>
        <v>0.96644295302013428</v>
      </c>
      <c r="E24" s="76">
        <f ca="1">OFFSET(Summary!$B$11,$L$3+107,LEFT(Māori!C24,2)-1)</f>
        <v>0.98202157411106672</v>
      </c>
      <c r="F24" s="68">
        <f t="shared" si="0"/>
        <v>2</v>
      </c>
      <c r="G24" s="68"/>
      <c r="H24" s="68"/>
      <c r="I24" s="112"/>
      <c r="J24" s="112"/>
      <c r="K24" s="112"/>
      <c r="L24" s="112"/>
      <c r="M24" s="112"/>
      <c r="N24" s="74"/>
    </row>
    <row r="25" spans="2:14" x14ac:dyDescent="0.2">
      <c r="B25" s="73"/>
      <c r="C25" s="68" t="str">
        <f>Notes!C62&amp;" "&amp;Notes!E62</f>
        <v>18 Children with High SDQ-P Scores are Referred</v>
      </c>
      <c r="D25" s="75">
        <f ca="1">OFFSET(Summary!$B$11,$L$3+26,LEFT(Māori!C25,2)-1)</f>
        <v>0.6</v>
      </c>
      <c r="E25" s="76">
        <f ca="1">OFFSET(Summary!$B$11,$L$3+107,LEFT(Māori!C25,2)-1)</f>
        <v>0.34285714285714286</v>
      </c>
      <c r="F25" s="68">
        <f t="shared" si="0"/>
        <v>1</v>
      </c>
      <c r="G25" s="68"/>
      <c r="H25" s="68"/>
      <c r="I25" s="112"/>
      <c r="J25" s="112"/>
      <c r="K25" s="112"/>
      <c r="L25" s="112"/>
      <c r="M25" s="112"/>
      <c r="N25" s="74"/>
    </row>
    <row r="26" spans="2:14" x14ac:dyDescent="0.2">
      <c r="B26" s="73"/>
      <c r="C26" s="68"/>
      <c r="D26" s="75"/>
      <c r="E26" s="76"/>
      <c r="F26" s="68"/>
      <c r="G26" s="68"/>
      <c r="H26" s="68"/>
      <c r="I26" s="112"/>
      <c r="J26" s="112"/>
      <c r="K26" s="112"/>
      <c r="L26" s="112"/>
      <c r="M26" s="112"/>
      <c r="N26" s="74"/>
    </row>
    <row r="27" spans="2:14" x14ac:dyDescent="0.2">
      <c r="B27" s="73"/>
      <c r="C27" s="68"/>
      <c r="D27" s="75"/>
      <c r="E27" s="76"/>
      <c r="F27" s="68"/>
      <c r="G27" s="68"/>
      <c r="H27" s="68"/>
      <c r="I27" s="112"/>
      <c r="J27" s="112"/>
      <c r="K27" s="112"/>
      <c r="L27" s="112"/>
      <c r="M27" s="112"/>
      <c r="N27" s="74"/>
    </row>
    <row r="28" spans="2:14" x14ac:dyDescent="0.2">
      <c r="B28" s="73"/>
      <c r="C28" s="68"/>
      <c r="D28" s="68"/>
      <c r="E28" s="68"/>
      <c r="F28" s="68"/>
      <c r="G28" s="68"/>
      <c r="H28" s="68"/>
      <c r="I28" s="112"/>
      <c r="J28" s="112"/>
      <c r="K28" s="112"/>
      <c r="L28" s="112"/>
      <c r="M28" s="112"/>
      <c r="N28" s="74"/>
    </row>
    <row r="29" spans="2:14" x14ac:dyDescent="0.2">
      <c r="B29" s="73"/>
      <c r="C29" s="68"/>
      <c r="D29" s="68"/>
      <c r="E29" s="68"/>
      <c r="F29" s="68"/>
      <c r="G29" s="68"/>
      <c r="H29" s="68"/>
      <c r="I29" s="112"/>
      <c r="J29" s="112"/>
      <c r="K29" s="112"/>
      <c r="L29" s="112"/>
      <c r="M29" s="112"/>
      <c r="N29" s="74"/>
    </row>
    <row r="30" spans="2:14" x14ac:dyDescent="0.2">
      <c r="B30" s="73"/>
      <c r="C30" s="112"/>
      <c r="D30" s="112"/>
      <c r="E30" s="112"/>
      <c r="F30" s="112"/>
      <c r="G30" s="112"/>
      <c r="H30" s="112"/>
      <c r="I30" s="112"/>
      <c r="J30" s="112"/>
      <c r="K30" s="112"/>
      <c r="L30" s="112"/>
      <c r="M30" s="112"/>
      <c r="N30" s="74"/>
    </row>
    <row r="31" spans="2:14" x14ac:dyDescent="0.2">
      <c r="B31" s="73"/>
      <c r="C31" s="112"/>
      <c r="D31" s="112"/>
      <c r="E31" s="112"/>
      <c r="F31" s="112"/>
      <c r="G31" s="112"/>
      <c r="H31" s="112"/>
      <c r="I31" s="112"/>
      <c r="J31" s="112"/>
      <c r="K31" s="112"/>
      <c r="L31" s="112"/>
      <c r="M31" s="112"/>
      <c r="N31" s="74"/>
    </row>
    <row r="32" spans="2:14" x14ac:dyDescent="0.2">
      <c r="B32" s="73"/>
      <c r="C32" s="112"/>
      <c r="D32" s="112"/>
      <c r="E32" s="112"/>
      <c r="F32" s="112"/>
      <c r="G32" s="112"/>
      <c r="H32" s="112"/>
      <c r="I32" s="112"/>
      <c r="J32" s="112"/>
      <c r="K32" s="112"/>
      <c r="L32" s="112"/>
      <c r="M32" s="112"/>
      <c r="N32" s="74"/>
    </row>
    <row r="33" spans="2:14" x14ac:dyDescent="0.2">
      <c r="B33" s="73"/>
      <c r="C33" s="112"/>
      <c r="D33" s="112"/>
      <c r="E33" s="112"/>
      <c r="F33" s="112"/>
      <c r="G33" s="112"/>
      <c r="H33" s="112"/>
      <c r="I33" s="112"/>
      <c r="J33" s="112"/>
      <c r="K33" s="112"/>
      <c r="L33" s="112"/>
      <c r="M33" s="112"/>
      <c r="N33" s="74"/>
    </row>
    <row r="34" spans="2:14" x14ac:dyDescent="0.2">
      <c r="B34" s="73"/>
      <c r="C34" s="112"/>
      <c r="D34" s="112"/>
      <c r="E34" s="112"/>
      <c r="F34" s="112"/>
      <c r="G34" s="112"/>
      <c r="H34" s="112"/>
      <c r="I34" s="112"/>
      <c r="J34" s="112"/>
      <c r="K34" s="112"/>
      <c r="L34" s="112"/>
      <c r="M34" s="112"/>
      <c r="N34" s="74"/>
    </row>
    <row r="35" spans="2:14" x14ac:dyDescent="0.2">
      <c r="B35" s="73"/>
      <c r="C35" s="112"/>
      <c r="D35" s="112"/>
      <c r="E35" s="112"/>
      <c r="F35" s="112"/>
      <c r="G35" s="112"/>
      <c r="H35" s="112"/>
      <c r="I35" s="112"/>
      <c r="J35" s="112"/>
      <c r="K35" s="112"/>
      <c r="L35" s="112"/>
      <c r="M35" s="112"/>
      <c r="N35" s="74"/>
    </row>
    <row r="36" spans="2:14" ht="12.75" thickBot="1" x14ac:dyDescent="0.25">
      <c r="B36" s="79"/>
      <c r="C36" s="80"/>
      <c r="D36" s="80"/>
      <c r="E36" s="80"/>
      <c r="F36" s="80"/>
      <c r="G36" s="80"/>
      <c r="H36" s="80"/>
      <c r="I36" s="80"/>
      <c r="J36" s="80"/>
      <c r="K36" s="80"/>
      <c r="L36" s="80"/>
      <c r="M36" s="80"/>
      <c r="N36" s="81"/>
    </row>
    <row r="38" spans="2:14" ht="15" x14ac:dyDescent="0.25">
      <c r="B38" s="137"/>
    </row>
  </sheetData>
  <sheetProtection selectLockedCells="1"/>
  <mergeCells count="1">
    <mergeCell ref="D3:K3"/>
  </mergeCells>
  <hyperlinks>
    <hyperlink ref="M3" location="Notes!C25:D25" display="Back to Notes" xr:uid="{00000000-0004-0000-06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Summary!A11:A31</xm:f>
          </x14:formula1>
          <xm:sqref>D3:K3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B1:N38"/>
  <sheetViews>
    <sheetView showGridLines="0" showRowColHeaders="0" workbookViewId="0"/>
  </sheetViews>
  <sheetFormatPr defaultColWidth="8.85546875" defaultRowHeight="12" x14ac:dyDescent="0.2"/>
  <cols>
    <col min="1" max="2" width="2.28515625" style="1" customWidth="1"/>
    <col min="3" max="3" width="15.140625" style="1" bestFit="1" customWidth="1"/>
    <col min="4" max="13" width="8.85546875" style="1"/>
    <col min="14" max="15" width="2.28515625" style="1" customWidth="1"/>
    <col min="16" max="16384" width="8.85546875" style="1"/>
  </cols>
  <sheetData>
    <row r="1" spans="2:14" ht="12.75" thickBot="1" x14ac:dyDescent="0.25"/>
    <row r="2" spans="2:14" x14ac:dyDescent="0.2">
      <c r="B2" s="63"/>
      <c r="C2" s="64"/>
      <c r="D2" s="64"/>
      <c r="E2" s="64"/>
      <c r="F2" s="64"/>
      <c r="G2" s="64"/>
      <c r="H2" s="64"/>
      <c r="I2" s="64"/>
      <c r="J2" s="64"/>
      <c r="K2" s="64"/>
      <c r="L2" s="64"/>
      <c r="M2" s="64"/>
      <c r="N2" s="65"/>
    </row>
    <row r="3" spans="2:14" x14ac:dyDescent="0.2">
      <c r="B3" s="66"/>
      <c r="C3" s="67" t="s">
        <v>93</v>
      </c>
      <c r="D3" s="147" t="s">
        <v>4</v>
      </c>
      <c r="E3" s="147"/>
      <c r="F3" s="147"/>
      <c r="G3" s="147"/>
      <c r="H3" s="147"/>
      <c r="I3" s="147"/>
      <c r="J3" s="147"/>
      <c r="K3" s="147"/>
      <c r="L3" s="71">
        <f>MATCH(D3,Summary!$A$11:$A$31,0)</f>
        <v>1</v>
      </c>
      <c r="M3" s="69" t="s">
        <v>181</v>
      </c>
      <c r="N3" s="70"/>
    </row>
    <row r="4" spans="2:14" x14ac:dyDescent="0.2">
      <c r="B4" s="66"/>
      <c r="C4" s="68"/>
      <c r="D4" s="68"/>
      <c r="E4" s="68"/>
      <c r="F4" s="68"/>
      <c r="G4" s="68"/>
      <c r="H4" s="68"/>
      <c r="I4" s="68"/>
      <c r="J4" s="68"/>
      <c r="K4" s="68"/>
      <c r="L4" s="68"/>
      <c r="M4" s="68"/>
      <c r="N4" s="70"/>
    </row>
    <row r="5" spans="2:14" x14ac:dyDescent="0.2">
      <c r="B5" s="73"/>
      <c r="C5" s="126" t="s">
        <v>244</v>
      </c>
      <c r="D5" s="112"/>
      <c r="E5" s="112"/>
      <c r="F5" s="112"/>
      <c r="G5" s="112"/>
      <c r="H5" s="112"/>
      <c r="I5" s="68"/>
      <c r="J5" s="68"/>
      <c r="K5" s="68"/>
      <c r="L5" s="68"/>
      <c r="M5" s="68"/>
      <c r="N5" s="74"/>
    </row>
    <row r="6" spans="2:14" x14ac:dyDescent="0.2">
      <c r="B6" s="73"/>
      <c r="C6" s="112"/>
      <c r="D6" s="112"/>
      <c r="E6" s="112"/>
      <c r="F6" s="112"/>
      <c r="G6" s="112"/>
      <c r="H6" s="112"/>
      <c r="I6" s="112"/>
      <c r="J6" s="112"/>
      <c r="K6" s="112"/>
      <c r="L6" s="112"/>
      <c r="M6" s="112"/>
      <c r="N6" s="74"/>
    </row>
    <row r="7" spans="2:14" x14ac:dyDescent="0.2">
      <c r="B7" s="73"/>
      <c r="C7" s="68"/>
      <c r="D7" s="68" t="s">
        <v>28</v>
      </c>
      <c r="E7" s="68" t="s">
        <v>226</v>
      </c>
      <c r="F7" s="68" t="s">
        <v>105</v>
      </c>
      <c r="G7" s="68"/>
      <c r="H7" s="68"/>
      <c r="I7" s="68"/>
      <c r="J7" s="112"/>
      <c r="K7" s="112"/>
      <c r="L7" s="112"/>
      <c r="M7" s="112"/>
      <c r="N7" s="74"/>
    </row>
    <row r="8" spans="2:14" x14ac:dyDescent="0.2">
      <c r="B8" s="73"/>
      <c r="C8" s="68" t="str">
        <f>Notes!C45&amp;" "&amp;Notes!E45</f>
        <v>01 WCTO Referral by 28 Days</v>
      </c>
      <c r="D8" s="75">
        <f ca="1">OFFSET(Summary!$B$11,$L$3+53,LEFT('Pacific Peoples'!C8,2)-1)</f>
        <v>0.76190476190476186</v>
      </c>
      <c r="E8" s="76">
        <f ca="1">OFFSET(Summary!$B$11,$L$3+134,LEFT('Pacific Peoples'!C8,2)-1)</f>
        <v>0.79173553719008261</v>
      </c>
      <c r="F8" s="68">
        <f>19-LEFT(C8,2)*1</f>
        <v>18</v>
      </c>
      <c r="G8" s="68"/>
      <c r="H8" s="68"/>
      <c r="I8" s="68"/>
      <c r="J8" s="112"/>
      <c r="K8" s="112"/>
      <c r="L8" s="112"/>
      <c r="M8" s="112"/>
      <c r="N8" s="74"/>
    </row>
    <row r="9" spans="2:14" x14ac:dyDescent="0.2">
      <c r="B9" s="73"/>
      <c r="C9" s="68" t="str">
        <f>Notes!C46&amp;" "&amp;Notes!E46</f>
        <v>02 WCTO Core Contact 1 before 50 Days</v>
      </c>
      <c r="D9" s="75">
        <f ca="1">OFFSET(Summary!$B$11,$L$3+53,LEFT('Pacific Peoples'!C9,2)-1)</f>
        <v>0.8792134831460674</v>
      </c>
      <c r="E9" s="76">
        <f ca="1">OFFSET(Summary!$B$11,$L$3+134,LEFT('Pacific Peoples'!C9,2)-1)</f>
        <v>0.92237442922374424</v>
      </c>
      <c r="F9" s="68">
        <f t="shared" ref="F9:F25" si="0">19-LEFT(C9,2)*1</f>
        <v>17</v>
      </c>
      <c r="G9" s="68"/>
      <c r="H9" s="68"/>
      <c r="I9" s="68"/>
      <c r="J9" s="112"/>
      <c r="K9" s="112"/>
      <c r="L9" s="112"/>
      <c r="M9" s="112"/>
      <c r="N9" s="74"/>
    </row>
    <row r="10" spans="2:14" x14ac:dyDescent="0.2">
      <c r="B10" s="73"/>
      <c r="C10" s="68" t="str">
        <f>Notes!C47&amp;" "&amp;Notes!E47</f>
        <v>03 All WCTO Core Contacts Received by Age 1</v>
      </c>
      <c r="D10" s="75">
        <f ca="1">OFFSET(Summary!$B$11,$L$3+53,LEFT('Pacific Peoples'!C10,2)-1)</f>
        <v>0.66121495327102808</v>
      </c>
      <c r="E10" s="76">
        <f ca="1">OFFSET(Summary!$B$11,$L$3+134,LEFT('Pacific Peoples'!C10,2)-1)</f>
        <v>0.76433121019108285</v>
      </c>
      <c r="F10" s="68">
        <f t="shared" si="0"/>
        <v>16</v>
      </c>
      <c r="G10" s="68"/>
      <c r="H10" s="68"/>
      <c r="I10" s="68"/>
      <c r="J10" s="112"/>
      <c r="K10" s="112"/>
      <c r="L10" s="112"/>
      <c r="M10" s="112"/>
      <c r="N10" s="74"/>
    </row>
    <row r="11" spans="2:14" x14ac:dyDescent="0.2">
      <c r="B11" s="73"/>
      <c r="C11" s="68" t="str">
        <f>Notes!C48&amp;" "&amp;Notes!E48</f>
        <v>04 Breastfed at Two Weeks</v>
      </c>
      <c r="D11" s="75">
        <f ca="1">OFFSET(Summary!$B$11,$L$3+53,LEFT('Pacific Peoples'!C11,2)-1)</f>
        <v>0.71153846153846156</v>
      </c>
      <c r="E11" s="76">
        <f ca="1">OFFSET(Summary!$B$11,$L$3+134,LEFT('Pacific Peoples'!C11,2)-1)</f>
        <v>0.8142613151152861</v>
      </c>
      <c r="F11" s="68">
        <f t="shared" si="0"/>
        <v>15</v>
      </c>
      <c r="G11" s="68"/>
      <c r="H11" s="68"/>
      <c r="I11" s="68"/>
      <c r="J11" s="112"/>
      <c r="K11" s="112"/>
      <c r="L11" s="112"/>
      <c r="M11" s="112"/>
      <c r="N11" s="74"/>
    </row>
    <row r="12" spans="2:14" x14ac:dyDescent="0.2">
      <c r="B12" s="73"/>
      <c r="C12" s="68" t="str">
        <f>Notes!C49&amp;" "&amp;Notes!E49</f>
        <v>05 Breastfed at LMC Discharge at 6 Weeks</v>
      </c>
      <c r="D12" s="75">
        <f ca="1">OFFSET(Summary!$B$11,$L$3+53,LEFT('Pacific Peoples'!C12,2)-1)</f>
        <v>0.68921775898520088</v>
      </c>
      <c r="E12" s="76">
        <f ca="1">OFFSET(Summary!$B$11,$L$3+134,LEFT('Pacific Peoples'!C12,2)-1)</f>
        <v>0.79493670886075951</v>
      </c>
      <c r="F12" s="68">
        <f t="shared" si="0"/>
        <v>14</v>
      </c>
      <c r="G12" s="68"/>
      <c r="H12" s="68"/>
      <c r="I12" s="68"/>
      <c r="J12" s="112"/>
      <c r="K12" s="112"/>
      <c r="L12" s="112"/>
      <c r="M12" s="112"/>
      <c r="N12" s="74"/>
    </row>
    <row r="13" spans="2:14" x14ac:dyDescent="0.2">
      <c r="B13" s="73"/>
      <c r="C13" s="68" t="str">
        <f>Notes!C50&amp;" "&amp;Notes!E50</f>
        <v>06 Breastfed at Three Months</v>
      </c>
      <c r="D13" s="75">
        <f ca="1">OFFSET(Summary!$B$11,$L$3+53,LEFT('Pacific Peoples'!C13,2)-1)</f>
        <v>0.45833333333333331</v>
      </c>
      <c r="E13" s="76">
        <f ca="1">OFFSET(Summary!$B$11,$L$3+134,LEFT('Pacific Peoples'!C13,2)-1)</f>
        <v>0.62810755961440889</v>
      </c>
      <c r="F13" s="68">
        <f t="shared" si="0"/>
        <v>13</v>
      </c>
      <c r="G13" s="68"/>
      <c r="H13" s="68"/>
      <c r="I13" s="68"/>
      <c r="J13" s="112"/>
      <c r="K13" s="112"/>
      <c r="L13" s="112"/>
      <c r="M13" s="112"/>
      <c r="N13" s="74"/>
    </row>
    <row r="14" spans="2:14" x14ac:dyDescent="0.2">
      <c r="B14" s="73"/>
      <c r="C14" s="68" t="str">
        <f>Notes!C51&amp;" "&amp;Notes!E51</f>
        <v>07 Smokefree Household at Six Weeks</v>
      </c>
      <c r="D14" s="75">
        <f ca="1">OFFSET(Summary!$B$11,$L$3+53,LEFT('Pacific Peoples'!C14,2)-1)</f>
        <v>0.65705128205128205</v>
      </c>
      <c r="E14" s="76">
        <f ca="1">OFFSET(Summary!$B$11,$L$3+134,LEFT('Pacific Peoples'!C14,2)-1)</f>
        <v>0.85812072184194155</v>
      </c>
      <c r="F14" s="68">
        <f t="shared" si="0"/>
        <v>12</v>
      </c>
      <c r="G14" s="68"/>
      <c r="H14" s="68"/>
      <c r="I14" s="68"/>
      <c r="J14" s="112"/>
      <c r="K14" s="112"/>
      <c r="L14" s="112"/>
      <c r="M14" s="112"/>
      <c r="N14" s="74"/>
    </row>
    <row r="15" spans="2:14" x14ac:dyDescent="0.2">
      <c r="B15" s="73"/>
      <c r="C15" s="68" t="str">
        <f>Notes!C52&amp;" "&amp;Notes!E52</f>
        <v>08 Screened for Family Violence</v>
      </c>
      <c r="D15" s="75">
        <f ca="1">OFFSET(Summary!$B$11,$L$3+53,LEFT('Pacific Peoples'!C15,2)-1)</f>
        <v>0.40194174757281553</v>
      </c>
      <c r="E15" s="76">
        <f ca="1">OFFSET(Summary!$B$11,$L$3+134,LEFT('Pacific Peoples'!C15,2)-1)</f>
        <v>0.48278985507246375</v>
      </c>
      <c r="F15" s="68">
        <f t="shared" si="0"/>
        <v>11</v>
      </c>
      <c r="G15" s="68"/>
      <c r="H15" s="68"/>
      <c r="I15" s="68"/>
      <c r="J15" s="112"/>
      <c r="K15" s="112"/>
      <c r="L15" s="112"/>
      <c r="M15" s="112"/>
      <c r="N15" s="74"/>
    </row>
    <row r="16" spans="2:14" x14ac:dyDescent="0.2">
      <c r="B16" s="73"/>
      <c r="C16" s="68" t="str">
        <f>Notes!C53&amp;" "&amp;Notes!E53</f>
        <v>09 SUDI Prevention Information Provided</v>
      </c>
      <c r="D16" s="75">
        <f ca="1">OFFSET(Summary!$B$11,$L$3+53,LEFT('Pacific Peoples'!C16,2)-1)</f>
        <v>0.97763578274760388</v>
      </c>
      <c r="E16" s="76">
        <f ca="1">OFFSET(Summary!$B$11,$L$3+134,LEFT('Pacific Peoples'!C16,2)-1)</f>
        <v>0.9758513931888545</v>
      </c>
      <c r="F16" s="68">
        <f t="shared" si="0"/>
        <v>10</v>
      </c>
      <c r="G16" s="68"/>
      <c r="H16" s="68"/>
      <c r="I16" s="68"/>
      <c r="J16" s="112"/>
      <c r="K16" s="112"/>
      <c r="L16" s="112"/>
      <c r="M16" s="112"/>
      <c r="N16" s="74"/>
    </row>
    <row r="17" spans="2:14" x14ac:dyDescent="0.2">
      <c r="B17" s="73"/>
      <c r="C17" s="68" t="str">
        <f>Notes!C54&amp;" "&amp;Notes!E54</f>
        <v>10 Newborn Enrolled with GP</v>
      </c>
      <c r="D17" s="75">
        <f ca="1">OFFSET(Summary!$B$11,$L$3+53,LEFT('Pacific Peoples'!C17,2)-1)</f>
        <v>0.54183266932270913</v>
      </c>
      <c r="E17" s="76">
        <f ca="1">OFFSET(Summary!$B$11,$L$3+134,LEFT('Pacific Peoples'!C17,2)-1)</f>
        <v>0.57726597325408613</v>
      </c>
      <c r="F17" s="68">
        <f t="shared" si="0"/>
        <v>9</v>
      </c>
      <c r="G17" s="68"/>
      <c r="H17" s="68"/>
      <c r="I17" s="68"/>
      <c r="J17" s="112"/>
      <c r="K17" s="112"/>
      <c r="L17" s="112"/>
      <c r="M17" s="112"/>
      <c r="N17" s="74"/>
    </row>
    <row r="18" spans="2:14" x14ac:dyDescent="0.2">
      <c r="B18" s="73"/>
      <c r="C18" s="68" t="str">
        <f>Notes!C55&amp;" "&amp;Notes!E55</f>
        <v>11 Children 0-4 Enrolled with Oral Health Service</v>
      </c>
      <c r="D18" s="75">
        <f ca="1">OFFSET(Summary!$B$11,$L$3+53,LEFT('Pacific Peoples'!C18,2)-1)</f>
        <v>0.72595155709342563</v>
      </c>
      <c r="E18" s="76">
        <f ca="1">OFFSET(Summary!$B$11,$L$3+134,LEFT('Pacific Peoples'!C18,2)-1)</f>
        <v>0.75827338129496402</v>
      </c>
      <c r="F18" s="68">
        <f t="shared" si="0"/>
        <v>8</v>
      </c>
      <c r="G18" s="68"/>
      <c r="H18" s="68"/>
      <c r="I18" s="68"/>
      <c r="J18" s="112"/>
      <c r="K18" s="112"/>
      <c r="L18" s="112"/>
      <c r="M18" s="112"/>
      <c r="N18" s="74"/>
    </row>
    <row r="19" spans="2:14" x14ac:dyDescent="0.2">
      <c r="B19" s="73"/>
      <c r="C19" s="68" t="str">
        <f>Notes!C56&amp;" "&amp;Notes!E56</f>
        <v>12 Reduce dmft in Five-Year-Old Children</v>
      </c>
      <c r="D19" s="83">
        <f ca="1">OFFSET(Summary!$B$11,$L$3+53,LEFT('Pacific Peoples'!C19,2)-1)</f>
        <v>4.7523992322456809</v>
      </c>
      <c r="E19" s="83">
        <f ca="1">OFFSET(Summary!$B$11,$L$3+134,LEFT('Pacific Peoples'!C19,2)-1)</f>
        <v>3.9922405431619787</v>
      </c>
      <c r="F19" s="68">
        <f t="shared" si="0"/>
        <v>7</v>
      </c>
      <c r="G19" s="68"/>
      <c r="H19" s="68"/>
      <c r="I19" s="68"/>
      <c r="J19" s="112"/>
      <c r="K19" s="112"/>
      <c r="L19" s="112"/>
      <c r="M19" s="112"/>
      <c r="N19" s="74"/>
    </row>
    <row r="20" spans="2:14" x14ac:dyDescent="0.2">
      <c r="B20" s="73"/>
      <c r="C20" s="68" t="str">
        <f>Notes!C57&amp;" "&amp;Notes!E57</f>
        <v>13 Fully Immunised at Age 5</v>
      </c>
      <c r="D20" s="75">
        <f ca="1">OFFSET(Summary!$B$11,$L$3+53,LEFT('Pacific Peoples'!C20,2)-1)</f>
        <v>0.8039867109634552</v>
      </c>
      <c r="E20" s="76">
        <f ca="1">OFFSET(Summary!$B$11,$L$3+134,LEFT('Pacific Peoples'!C20,2)-1)</f>
        <v>0.81322674418604646</v>
      </c>
      <c r="F20" s="68">
        <f t="shared" si="0"/>
        <v>6</v>
      </c>
      <c r="G20" s="68"/>
      <c r="H20" s="68"/>
      <c r="I20" s="68"/>
      <c r="J20" s="112"/>
      <c r="K20" s="112"/>
      <c r="L20" s="112"/>
      <c r="M20" s="112"/>
      <c r="N20" s="74"/>
    </row>
    <row r="21" spans="2:14" x14ac:dyDescent="0.2">
      <c r="B21" s="73"/>
      <c r="C21" s="68" t="str">
        <f>Notes!C58&amp;" "&amp;Notes!E58</f>
        <v>14 B4SC Started before 4½</v>
      </c>
      <c r="D21" s="75">
        <f ca="1">OFFSET(Summary!$B$11,$L$3+53,LEFT('Pacific Peoples'!C21,2)-1)</f>
        <v>0.72535211267605637</v>
      </c>
      <c r="E21" s="76">
        <f ca="1">OFFSET(Summary!$B$11,$L$3+134,LEFT('Pacific Peoples'!C21,2)-1)</f>
        <v>0.78211586901763219</v>
      </c>
      <c r="F21" s="68">
        <f t="shared" si="0"/>
        <v>5</v>
      </c>
      <c r="G21" s="68"/>
      <c r="H21" s="68"/>
      <c r="I21" s="68"/>
      <c r="J21" s="112"/>
      <c r="K21" s="112"/>
      <c r="L21" s="112"/>
      <c r="M21" s="112"/>
      <c r="N21" s="74"/>
    </row>
    <row r="22" spans="2:14" x14ac:dyDescent="0.2">
      <c r="B22" s="73"/>
      <c r="C22" s="68" t="str">
        <f>Notes!C59&amp;" "&amp;Notes!E59</f>
        <v>15 Children with Healthy Weight at Age 4</v>
      </c>
      <c r="D22" s="75">
        <f ca="1">OFFSET(Summary!$B$11,$L$3+53,LEFT('Pacific Peoples'!C22,2)-1)</f>
        <v>0.55495495495495495</v>
      </c>
      <c r="E22" s="76">
        <f ca="1">OFFSET(Summary!$B$11,$L$3+134,LEFT('Pacific Peoples'!C22,2)-1)</f>
        <v>0.81217162872154114</v>
      </c>
      <c r="F22" s="68">
        <f t="shared" si="0"/>
        <v>4</v>
      </c>
      <c r="G22" s="68"/>
      <c r="H22" s="68"/>
      <c r="I22" s="68"/>
      <c r="J22" s="112"/>
      <c r="K22" s="112"/>
      <c r="L22" s="112"/>
      <c r="M22" s="112"/>
      <c r="N22" s="74"/>
    </row>
    <row r="23" spans="2:14" x14ac:dyDescent="0.2">
      <c r="B23" s="73"/>
      <c r="C23" s="68" t="str">
        <f>Notes!C60&amp;" "&amp;Notes!E60</f>
        <v>16 Children with BMI &gt; 98th Percentile are Referred</v>
      </c>
      <c r="D23" s="75">
        <f ca="1">OFFSET(Summary!$B$11,$L$3+53,LEFT('Pacific Peoples'!C23,2)-1)</f>
        <v>0.18604651162790697</v>
      </c>
      <c r="E23" s="76">
        <f ca="1">OFFSET(Summary!$B$11,$L$3+134,LEFT('Pacific Peoples'!C23,2)-1)</f>
        <v>0.10434782608695652</v>
      </c>
      <c r="F23" s="68">
        <f t="shared" si="0"/>
        <v>3</v>
      </c>
      <c r="G23" s="68"/>
      <c r="H23" s="68"/>
      <c r="I23" s="68"/>
      <c r="J23" s="112"/>
      <c r="K23" s="112"/>
      <c r="L23" s="112"/>
      <c r="M23" s="112"/>
      <c r="N23" s="74"/>
    </row>
    <row r="24" spans="2:14" x14ac:dyDescent="0.2">
      <c r="B24" s="73"/>
      <c r="C24" s="68" t="str">
        <f>Notes!C61&amp;" "&amp;Notes!E61</f>
        <v>17 Children have Low SDQ-P Scores</v>
      </c>
      <c r="D24" s="75">
        <f ca="1">OFFSET(Summary!$B$11,$L$3+53,LEFT('Pacific Peoples'!C24,2)-1)</f>
        <v>0.96160877513711152</v>
      </c>
      <c r="E24" s="76">
        <f ca="1">OFFSET(Summary!$B$11,$L$3+134,LEFT('Pacific Peoples'!C24,2)-1)</f>
        <v>0.98491570541259987</v>
      </c>
      <c r="F24" s="68">
        <f t="shared" si="0"/>
        <v>2</v>
      </c>
      <c r="G24" s="68"/>
      <c r="H24" s="68"/>
      <c r="I24" s="68"/>
      <c r="J24" s="112"/>
      <c r="K24" s="112"/>
      <c r="L24" s="112"/>
      <c r="M24" s="112"/>
      <c r="N24" s="74"/>
    </row>
    <row r="25" spans="2:14" x14ac:dyDescent="0.2">
      <c r="B25" s="73"/>
      <c r="C25" s="68" t="str">
        <f>Notes!C62&amp;" "&amp;Notes!E62</f>
        <v>18 Children with High SDQ-P Scores are Referred</v>
      </c>
      <c r="D25" s="75">
        <f ca="1">OFFSET(Summary!$B$11,$L$3+53,LEFT('Pacific Peoples'!C25,2)-1)</f>
        <v>0.4</v>
      </c>
      <c r="E25" s="76">
        <f ca="1">OFFSET(Summary!$B$11,$L$3+134,LEFT('Pacific Peoples'!C25,2)-1)</f>
        <v>0.4</v>
      </c>
      <c r="F25" s="68">
        <f t="shared" si="0"/>
        <v>1</v>
      </c>
      <c r="G25" s="68"/>
      <c r="H25" s="68"/>
      <c r="I25" s="68"/>
      <c r="J25" s="112"/>
      <c r="K25" s="112"/>
      <c r="L25" s="112"/>
      <c r="M25" s="112"/>
      <c r="N25" s="74"/>
    </row>
    <row r="26" spans="2:14" x14ac:dyDescent="0.2">
      <c r="B26" s="73"/>
      <c r="C26" s="68"/>
      <c r="D26" s="75"/>
      <c r="E26" s="76"/>
      <c r="F26" s="68"/>
      <c r="G26" s="68"/>
      <c r="H26" s="68"/>
      <c r="I26" s="68"/>
      <c r="J26" s="112"/>
      <c r="K26" s="112"/>
      <c r="L26" s="112"/>
      <c r="M26" s="112"/>
      <c r="N26" s="74"/>
    </row>
    <row r="27" spans="2:14" x14ac:dyDescent="0.2">
      <c r="B27" s="73"/>
      <c r="C27" s="68"/>
      <c r="D27" s="75"/>
      <c r="E27" s="76"/>
      <c r="F27" s="68"/>
      <c r="G27" s="68"/>
      <c r="H27" s="68"/>
      <c r="I27" s="68"/>
      <c r="J27" s="112"/>
      <c r="K27" s="112"/>
      <c r="L27" s="112"/>
      <c r="M27" s="112"/>
      <c r="N27" s="74"/>
    </row>
    <row r="28" spans="2:14" x14ac:dyDescent="0.2">
      <c r="B28" s="73"/>
      <c r="C28" s="68"/>
      <c r="D28" s="68"/>
      <c r="E28" s="68"/>
      <c r="F28" s="68"/>
      <c r="G28" s="68"/>
      <c r="H28" s="68"/>
      <c r="I28" s="68"/>
      <c r="J28" s="112"/>
      <c r="K28" s="112"/>
      <c r="L28" s="112"/>
      <c r="M28" s="112"/>
      <c r="N28" s="74"/>
    </row>
    <row r="29" spans="2:14" x14ac:dyDescent="0.2">
      <c r="B29" s="73"/>
      <c r="C29" s="68"/>
      <c r="D29" s="68"/>
      <c r="E29" s="68"/>
      <c r="F29" s="68"/>
      <c r="G29" s="68"/>
      <c r="H29" s="68"/>
      <c r="I29" s="68"/>
      <c r="J29" s="112"/>
      <c r="K29" s="112"/>
      <c r="L29" s="112"/>
      <c r="M29" s="112"/>
      <c r="N29" s="74"/>
    </row>
    <row r="30" spans="2:14" x14ac:dyDescent="0.2">
      <c r="B30" s="73"/>
      <c r="C30" s="68"/>
      <c r="D30" s="68"/>
      <c r="E30" s="68"/>
      <c r="F30" s="68"/>
      <c r="G30" s="68"/>
      <c r="H30" s="68"/>
      <c r="I30" s="68"/>
      <c r="J30" s="112"/>
      <c r="K30" s="112"/>
      <c r="L30" s="112"/>
      <c r="M30" s="112"/>
      <c r="N30" s="74"/>
    </row>
    <row r="31" spans="2:14" x14ac:dyDescent="0.2">
      <c r="B31" s="73"/>
      <c r="C31" s="112"/>
      <c r="D31" s="112"/>
      <c r="E31" s="112"/>
      <c r="F31" s="112"/>
      <c r="G31" s="112"/>
      <c r="H31" s="112"/>
      <c r="I31" s="112"/>
      <c r="J31" s="112"/>
      <c r="K31" s="112"/>
      <c r="L31" s="112"/>
      <c r="M31" s="112"/>
      <c r="N31" s="74"/>
    </row>
    <row r="32" spans="2:14" x14ac:dyDescent="0.2">
      <c r="B32" s="73"/>
      <c r="C32" s="112"/>
      <c r="D32" s="112"/>
      <c r="E32" s="112"/>
      <c r="F32" s="112"/>
      <c r="G32" s="112"/>
      <c r="H32" s="112"/>
      <c r="I32" s="112"/>
      <c r="J32" s="112"/>
      <c r="K32" s="112"/>
      <c r="L32" s="112"/>
      <c r="M32" s="112"/>
      <c r="N32" s="74"/>
    </row>
    <row r="33" spans="2:14" x14ac:dyDescent="0.2">
      <c r="B33" s="73"/>
      <c r="C33" s="112"/>
      <c r="D33" s="112"/>
      <c r="E33" s="112"/>
      <c r="F33" s="112"/>
      <c r="G33" s="112"/>
      <c r="H33" s="112"/>
      <c r="I33" s="112"/>
      <c r="J33" s="112"/>
      <c r="K33" s="112"/>
      <c r="L33" s="112"/>
      <c r="M33" s="112"/>
      <c r="N33" s="74"/>
    </row>
    <row r="34" spans="2:14" x14ac:dyDescent="0.2">
      <c r="B34" s="73"/>
      <c r="C34" s="112"/>
      <c r="D34" s="112"/>
      <c r="E34" s="112"/>
      <c r="F34" s="112"/>
      <c r="G34" s="112"/>
      <c r="H34" s="112"/>
      <c r="I34" s="112"/>
      <c r="J34" s="112"/>
      <c r="K34" s="112"/>
      <c r="L34" s="112"/>
      <c r="M34" s="112"/>
      <c r="N34" s="74"/>
    </row>
    <row r="35" spans="2:14" x14ac:dyDescent="0.2">
      <c r="B35" s="73"/>
      <c r="C35" s="112"/>
      <c r="D35" s="112"/>
      <c r="E35" s="112"/>
      <c r="F35" s="112"/>
      <c r="G35" s="112"/>
      <c r="H35" s="112"/>
      <c r="I35" s="112"/>
      <c r="J35" s="112"/>
      <c r="K35" s="112"/>
      <c r="L35" s="112"/>
      <c r="M35" s="112"/>
      <c r="N35" s="74"/>
    </row>
    <row r="36" spans="2:14" ht="12.75" thickBot="1" x14ac:dyDescent="0.25">
      <c r="B36" s="79"/>
      <c r="C36" s="80"/>
      <c r="D36" s="80"/>
      <c r="E36" s="80"/>
      <c r="F36" s="80"/>
      <c r="G36" s="80"/>
      <c r="H36" s="80"/>
      <c r="I36" s="80"/>
      <c r="J36" s="80"/>
      <c r="K36" s="80"/>
      <c r="L36" s="80"/>
      <c r="M36" s="80"/>
      <c r="N36" s="81"/>
    </row>
    <row r="38" spans="2:14" ht="15" x14ac:dyDescent="0.25">
      <c r="B38" s="137"/>
    </row>
  </sheetData>
  <sheetProtection selectLockedCells="1"/>
  <mergeCells count="1">
    <mergeCell ref="D3:K3"/>
  </mergeCells>
  <hyperlinks>
    <hyperlink ref="M3" location="Notes!C25:D25" display="Back to Notes" xr:uid="{00000000-0004-0000-07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Summary!A11:A31</xm:f>
          </x14:formula1>
          <xm:sqref>D3:K3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B1:N38"/>
  <sheetViews>
    <sheetView showGridLines="0" showRowColHeaders="0" workbookViewId="0"/>
  </sheetViews>
  <sheetFormatPr defaultColWidth="8.85546875" defaultRowHeight="12" x14ac:dyDescent="0.2"/>
  <cols>
    <col min="1" max="2" width="2.28515625" style="1" customWidth="1"/>
    <col min="3" max="3" width="15.140625" style="1" customWidth="1"/>
    <col min="4" max="13" width="8.85546875" style="1"/>
    <col min="14" max="15" width="2.28515625" style="1" customWidth="1"/>
    <col min="16" max="16384" width="8.85546875" style="1"/>
  </cols>
  <sheetData>
    <row r="1" spans="2:14" ht="12.75" thickBot="1" x14ac:dyDescent="0.25"/>
    <row r="2" spans="2:14" x14ac:dyDescent="0.2">
      <c r="B2" s="63"/>
      <c r="C2" s="64"/>
      <c r="D2" s="64"/>
      <c r="E2" s="64"/>
      <c r="F2" s="64"/>
      <c r="G2" s="64"/>
      <c r="H2" s="64"/>
      <c r="I2" s="64"/>
      <c r="J2" s="64"/>
      <c r="K2" s="64"/>
      <c r="L2" s="64"/>
      <c r="M2" s="64"/>
      <c r="N2" s="65"/>
    </row>
    <row r="3" spans="2:14" x14ac:dyDescent="0.2">
      <c r="B3" s="66"/>
      <c r="C3" s="67" t="s">
        <v>91</v>
      </c>
      <c r="D3" s="147" t="s">
        <v>232</v>
      </c>
      <c r="E3" s="147"/>
      <c r="F3" s="147"/>
      <c r="G3" s="147"/>
      <c r="H3" s="147"/>
      <c r="I3" s="147"/>
      <c r="J3" s="147"/>
      <c r="K3" s="147"/>
      <c r="L3" s="68" t="str">
        <f>INDEX(Notes!$C$45:$C$62,MATCH(D3,Notes!$D$45:$D$62,0))</f>
        <v>01</v>
      </c>
      <c r="M3" s="69" t="s">
        <v>181</v>
      </c>
      <c r="N3" s="70"/>
    </row>
    <row r="4" spans="2:14" x14ac:dyDescent="0.2">
      <c r="B4" s="66"/>
      <c r="C4" s="68"/>
      <c r="D4" s="68"/>
      <c r="E4" s="68"/>
      <c r="F4" s="68"/>
      <c r="G4" s="68"/>
      <c r="H4" s="68"/>
      <c r="I4" s="68"/>
      <c r="J4" s="68"/>
      <c r="K4" s="68"/>
      <c r="L4" s="68"/>
      <c r="M4" s="72"/>
      <c r="N4" s="70"/>
    </row>
    <row r="5" spans="2:14" x14ac:dyDescent="0.2">
      <c r="B5" s="73"/>
      <c r="C5" s="126" t="str">
        <f ca="1">"Total Population (National Result: "&amp;IF(D15=0,"N/A",IF($L$3="12",TEXT(D15,"0.00"),TEXT(D15,"0%")))&amp;")"</f>
        <v>Total Population (National Result: 75%)</v>
      </c>
      <c r="D5" s="112"/>
      <c r="E5" s="112"/>
      <c r="F5" s="112"/>
      <c r="G5" s="112"/>
      <c r="H5" s="126" t="str">
        <f ca="1">"Māori Population (National Result: "&amp;IF(E15=0,"N/A",IF($L$3="12",TEXT(E15,"0.00"),TEXT(E15,"0%")))&amp;")"</f>
        <v>Māori Population (National Result: 72%)</v>
      </c>
      <c r="I5" s="112"/>
      <c r="J5" s="112"/>
      <c r="K5" s="112"/>
      <c r="L5" s="112"/>
      <c r="M5" s="112"/>
      <c r="N5" s="74"/>
    </row>
    <row r="6" spans="2:14" x14ac:dyDescent="0.2">
      <c r="B6" s="73"/>
      <c r="N6" s="74"/>
    </row>
    <row r="7" spans="2:14" s="62" customFormat="1" x14ac:dyDescent="0.2">
      <c r="B7" s="73"/>
      <c r="C7" s="68"/>
      <c r="D7" s="68"/>
      <c r="E7" s="68"/>
      <c r="F7" s="68"/>
      <c r="G7" s="68"/>
      <c r="H7" s="68"/>
      <c r="I7" s="68"/>
      <c r="J7" s="68"/>
      <c r="K7" s="68"/>
      <c r="L7" s="68"/>
      <c r="M7" s="68"/>
      <c r="N7" s="74"/>
    </row>
    <row r="8" spans="2:14" s="62" customFormat="1" x14ac:dyDescent="0.2">
      <c r="B8" s="73"/>
      <c r="C8" s="68"/>
      <c r="D8" s="129" t="s">
        <v>24</v>
      </c>
      <c r="E8" s="129" t="s">
        <v>208</v>
      </c>
      <c r="F8" s="129" t="s">
        <v>28</v>
      </c>
      <c r="G8" s="71" t="s">
        <v>235</v>
      </c>
      <c r="H8" s="68" t="s">
        <v>236</v>
      </c>
      <c r="I8" s="68" t="s">
        <v>236</v>
      </c>
      <c r="J8" s="68" t="s">
        <v>236</v>
      </c>
      <c r="K8" s="68" t="s">
        <v>236</v>
      </c>
      <c r="L8" s="68"/>
      <c r="M8" s="68"/>
      <c r="N8" s="74"/>
    </row>
    <row r="9" spans="2:14" s="62" customFormat="1" x14ac:dyDescent="0.2">
      <c r="B9" s="73"/>
      <c r="H9" s="68"/>
      <c r="I9" s="77"/>
      <c r="J9" s="77"/>
      <c r="K9" s="78"/>
      <c r="L9" s="68"/>
      <c r="M9" s="68"/>
      <c r="N9" s="74"/>
    </row>
    <row r="10" spans="2:14" s="62" customFormat="1" x14ac:dyDescent="0.2">
      <c r="B10" s="73"/>
      <c r="C10" s="68" t="s">
        <v>228</v>
      </c>
      <c r="D10" s="75">
        <f ca="1">OFFSET(Summary!B32,0,$L$3-1)</f>
        <v>0.75293628520943767</v>
      </c>
      <c r="E10" s="75">
        <f ca="1">OFFSET(Summary!B32,27,$L$3-1)</f>
        <v>0.7201986754966887</v>
      </c>
      <c r="F10" s="75">
        <f ca="1">OFFSET(Summary!B32,54,$L$3-1)</f>
        <v>0.71493728620296471</v>
      </c>
      <c r="G10" s="75">
        <f ca="1">OFFSET(Summary!B32,81,$L$3-1)</f>
        <v>0.75170701427684672</v>
      </c>
      <c r="H10" s="130" t="str">
        <f ca="1">IF($L$3="12",TEXT(D10,"0.00"),TEXT(D10,"0%"))</f>
        <v>75%</v>
      </c>
      <c r="I10" s="130" t="str">
        <f t="shared" ref="I10:K13" ca="1" si="0">IF($L$3="12",TEXT(E10,"0.00"),TEXT(E10,"0%"))</f>
        <v>72%</v>
      </c>
      <c r="J10" s="130" t="str">
        <f t="shared" ca="1" si="0"/>
        <v>71%</v>
      </c>
      <c r="K10" s="130" t="str">
        <f t="shared" ca="1" si="0"/>
        <v>75%</v>
      </c>
      <c r="L10" s="68"/>
      <c r="M10" s="68"/>
      <c r="N10" s="74"/>
    </row>
    <row r="11" spans="2:14" s="62" customFormat="1" x14ac:dyDescent="0.2">
      <c r="B11" s="73"/>
      <c r="C11" s="68" t="s">
        <v>229</v>
      </c>
      <c r="D11" s="75">
        <f ca="1">OFFSET(Summary!B33,0,$L$3-1)</f>
        <v>0.68058714078974569</v>
      </c>
      <c r="E11" s="75">
        <f ca="1">OFFSET(Summary!B33,27,$L$3-1)</f>
        <v>0.66842382709541381</v>
      </c>
      <c r="F11" s="75">
        <f ca="1">OFFSET(Summary!B33,54,$L$3-1)</f>
        <v>0.58585858585858586</v>
      </c>
      <c r="G11" s="75">
        <f ca="1">OFFSET(Summary!B33,81,$L$3-1)</f>
        <v>0.67000626174076394</v>
      </c>
      <c r="H11" s="130" t="str">
        <f t="shared" ref="H11:H13" ca="1" si="1">IF($L$3="12",TEXT(D11,"0.00"),TEXT(D11,"0%"))</f>
        <v>68%</v>
      </c>
      <c r="I11" s="130" t="str">
        <f t="shared" ca="1" si="0"/>
        <v>67%</v>
      </c>
      <c r="J11" s="130" t="str">
        <f t="shared" ca="1" si="0"/>
        <v>59%</v>
      </c>
      <c r="K11" s="130" t="str">
        <f t="shared" ca="1" si="0"/>
        <v>67%</v>
      </c>
      <c r="L11" s="68"/>
      <c r="M11" s="68"/>
      <c r="N11" s="74"/>
    </row>
    <row r="12" spans="2:14" s="62" customFormat="1" x14ac:dyDescent="0.2">
      <c r="B12" s="73"/>
      <c r="C12" s="68" t="s">
        <v>230</v>
      </c>
      <c r="D12" s="75">
        <f ca="1">OFFSET(Summary!B34,0,$L$3-1)</f>
        <v>0.76121463077984819</v>
      </c>
      <c r="E12" s="75">
        <f ca="1">OFFSET(Summary!B34,27,$L$3-1)</f>
        <v>0.76886035313001611</v>
      </c>
      <c r="F12" s="75">
        <f ca="1">OFFSET(Summary!B34,54,$L$3-1)</f>
        <v>0.7142857142857143</v>
      </c>
      <c r="G12" s="75">
        <f ca="1">OFFSET(Summary!B34,81,$L$3-1)</f>
        <v>0.79335494327390599</v>
      </c>
      <c r="H12" s="130" t="str">
        <f t="shared" ca="1" si="1"/>
        <v>76%</v>
      </c>
      <c r="I12" s="130" t="str">
        <f t="shared" ca="1" si="0"/>
        <v>77%</v>
      </c>
      <c r="J12" s="130" t="str">
        <f t="shared" ca="1" si="0"/>
        <v>71%</v>
      </c>
      <c r="K12" s="130" t="str">
        <f t="shared" ca="1" si="0"/>
        <v>79%</v>
      </c>
      <c r="L12" s="68"/>
      <c r="M12" s="68"/>
      <c r="N12" s="74"/>
    </row>
    <row r="13" spans="2:14" s="62" customFormat="1" x14ac:dyDescent="0.2">
      <c r="B13" s="73"/>
      <c r="C13" s="68" t="s">
        <v>16</v>
      </c>
      <c r="D13" s="75">
        <f ca="1">OFFSET(Summary!B35,0,$L$3-1)</f>
        <v>0.83467741935483875</v>
      </c>
      <c r="E13" s="75">
        <f ca="1">OFFSET(Summary!B35,27,$L$3-1)</f>
        <v>0.78482972136222906</v>
      </c>
      <c r="F13" s="75">
        <f ca="1">OFFSET(Summary!B35,54,$L$3-1)</f>
        <v>0.75132275132275128</v>
      </c>
      <c r="G13" s="75">
        <f ca="1">OFFSET(Summary!B35,81,$L$3-1)</f>
        <v>0.81981981981981977</v>
      </c>
      <c r="H13" s="130" t="str">
        <f t="shared" ca="1" si="1"/>
        <v>83%</v>
      </c>
      <c r="I13" s="130" t="str">
        <f t="shared" ca="1" si="0"/>
        <v>78%</v>
      </c>
      <c r="J13" s="130" t="str">
        <f t="shared" ca="1" si="0"/>
        <v>75%</v>
      </c>
      <c r="K13" s="130" t="str">
        <f t="shared" ca="1" si="0"/>
        <v>82%</v>
      </c>
      <c r="L13" s="68"/>
      <c r="M13" s="68"/>
      <c r="N13" s="74"/>
    </row>
    <row r="14" spans="2:14" s="62" customFormat="1" x14ac:dyDescent="0.2">
      <c r="B14" s="73"/>
      <c r="C14" s="68"/>
      <c r="D14" s="75"/>
      <c r="E14" s="76"/>
      <c r="F14" s="76"/>
      <c r="G14" s="68"/>
      <c r="H14" s="77"/>
      <c r="I14" s="77"/>
      <c r="J14" s="77"/>
      <c r="K14" s="78"/>
      <c r="L14" s="68"/>
      <c r="M14" s="68"/>
      <c r="N14" s="74"/>
    </row>
    <row r="15" spans="2:14" s="62" customFormat="1" x14ac:dyDescent="0.2">
      <c r="B15" s="73"/>
      <c r="C15" s="62" t="s">
        <v>24</v>
      </c>
      <c r="D15" s="75">
        <f ca="1">OFFSET(Summary!B31,0,$L$3-1)</f>
        <v>0.75497624245537431</v>
      </c>
      <c r="E15" s="75">
        <f ca="1">OFFSET(Summary!B31,27,$L$3-1)</f>
        <v>0.72155264090747961</v>
      </c>
      <c r="F15" s="75">
        <f ca="1">OFFSET(Summary!B31,54,$L$3-1)</f>
        <v>0.70626792298238428</v>
      </c>
      <c r="G15" s="75">
        <f ca="1">OFFSET(Summary!B31,81,$L$3-1)</f>
        <v>0.74287503914813657</v>
      </c>
      <c r="H15" s="130"/>
      <c r="I15" s="77"/>
      <c r="J15" s="77"/>
      <c r="K15" s="78"/>
      <c r="M15" s="68"/>
      <c r="N15" s="74"/>
    </row>
    <row r="16" spans="2:14" s="62" customFormat="1" x14ac:dyDescent="0.2">
      <c r="B16" s="73"/>
      <c r="C16" s="68" t="s">
        <v>24</v>
      </c>
      <c r="D16" s="75">
        <f ca="1">D15</f>
        <v>0.75497624245537431</v>
      </c>
      <c r="E16" s="75">
        <f t="shared" ref="E16:G16" ca="1" si="2">E15</f>
        <v>0.72155264090747961</v>
      </c>
      <c r="F16" s="75">
        <f t="shared" ca="1" si="2"/>
        <v>0.70626792298238428</v>
      </c>
      <c r="G16" s="75">
        <f t="shared" ca="1" si="2"/>
        <v>0.74287503914813657</v>
      </c>
      <c r="H16" s="77"/>
      <c r="I16" s="77"/>
      <c r="J16" s="77"/>
      <c r="K16" s="78"/>
      <c r="M16" s="68"/>
      <c r="N16" s="74"/>
    </row>
    <row r="17" spans="2:14" s="62" customFormat="1" x14ac:dyDescent="0.2">
      <c r="B17" s="73"/>
      <c r="C17" s="68" t="s">
        <v>24</v>
      </c>
      <c r="D17" s="75">
        <f t="shared" ref="D17:D18" ca="1" si="3">D16</f>
        <v>0.75497624245537431</v>
      </c>
      <c r="E17" s="75">
        <f t="shared" ref="E17:E18" ca="1" si="4">E16</f>
        <v>0.72155264090747961</v>
      </c>
      <c r="F17" s="75">
        <f t="shared" ref="F17:F18" ca="1" si="5">F16</f>
        <v>0.70626792298238428</v>
      </c>
      <c r="G17" s="75">
        <f t="shared" ref="G17:G18" ca="1" si="6">G16</f>
        <v>0.74287503914813657</v>
      </c>
      <c r="H17" s="77"/>
      <c r="I17" s="77"/>
      <c r="J17" s="77"/>
      <c r="K17" s="78"/>
      <c r="M17" s="68"/>
      <c r="N17" s="74"/>
    </row>
    <row r="18" spans="2:14" s="62" customFormat="1" x14ac:dyDescent="0.2">
      <c r="B18" s="73"/>
      <c r="C18" s="68" t="s">
        <v>24</v>
      </c>
      <c r="D18" s="75">
        <f t="shared" ca="1" si="3"/>
        <v>0.75497624245537431</v>
      </c>
      <c r="E18" s="75">
        <f t="shared" ca="1" si="4"/>
        <v>0.72155264090747961</v>
      </c>
      <c r="F18" s="75">
        <f t="shared" ca="1" si="5"/>
        <v>0.70626792298238428</v>
      </c>
      <c r="G18" s="75">
        <f t="shared" ca="1" si="6"/>
        <v>0.74287503914813657</v>
      </c>
      <c r="H18" s="77"/>
      <c r="I18" s="77"/>
      <c r="J18" s="77"/>
      <c r="K18" s="78"/>
      <c r="M18" s="68"/>
      <c r="N18" s="74"/>
    </row>
    <row r="19" spans="2:14" s="62" customFormat="1" x14ac:dyDescent="0.2">
      <c r="B19" s="73"/>
      <c r="M19" s="68"/>
      <c r="N19" s="74"/>
    </row>
    <row r="20" spans="2:14" s="62" customFormat="1" x14ac:dyDescent="0.2">
      <c r="B20" s="73"/>
      <c r="M20" s="68"/>
      <c r="N20" s="74"/>
    </row>
    <row r="21" spans="2:14" x14ac:dyDescent="0.2">
      <c r="B21" s="73"/>
      <c r="C21" s="126" t="str">
        <f ca="1">"Pacific Population (National Result: "&amp;IF(F15=0,"N/A",IF($L$3="12",TEXT(F15,"0.00"),TEXT(F15,"0%")))&amp;")"</f>
        <v>Pacific Population (National Result: 71%)</v>
      </c>
      <c r="H21" s="126" t="str">
        <f ca="1">"Deprivation Quintile 5 Population (National Result: "&amp;IF(G15=0,"N/A",IF($L$3="12",TEXT(G15,"0.00"),TEXT(G15,"0%")))&amp;")"</f>
        <v>Deprivation Quintile 5 Population (National Result: 74%)</v>
      </c>
      <c r="L21" s="112"/>
      <c r="M21" s="112"/>
      <c r="N21" s="74"/>
    </row>
    <row r="22" spans="2:14" x14ac:dyDescent="0.2">
      <c r="B22" s="73"/>
      <c r="M22" s="112"/>
      <c r="N22" s="74"/>
    </row>
    <row r="23" spans="2:14" x14ac:dyDescent="0.2">
      <c r="B23" s="73"/>
      <c r="L23" s="112"/>
      <c r="M23" s="112"/>
      <c r="N23" s="74"/>
    </row>
    <row r="24" spans="2:14" x14ac:dyDescent="0.2">
      <c r="B24" s="73"/>
      <c r="L24" s="112"/>
      <c r="M24" s="112"/>
      <c r="N24" s="74"/>
    </row>
    <row r="25" spans="2:14" x14ac:dyDescent="0.2">
      <c r="B25" s="73"/>
      <c r="L25" s="112"/>
      <c r="M25" s="112"/>
      <c r="N25" s="74"/>
    </row>
    <row r="26" spans="2:14" x14ac:dyDescent="0.2">
      <c r="B26" s="73"/>
      <c r="C26" s="112"/>
      <c r="D26" s="124"/>
      <c r="E26" s="125"/>
      <c r="F26" s="125"/>
      <c r="G26" s="112"/>
      <c r="H26" s="127"/>
      <c r="I26" s="127"/>
      <c r="J26" s="127"/>
      <c r="K26" s="128"/>
      <c r="L26" s="112"/>
      <c r="M26" s="112"/>
      <c r="N26" s="74"/>
    </row>
    <row r="27" spans="2:14" x14ac:dyDescent="0.2">
      <c r="B27" s="73"/>
      <c r="C27" s="112"/>
      <c r="D27" s="124"/>
      <c r="E27" s="125"/>
      <c r="F27" s="125"/>
      <c r="G27" s="112"/>
      <c r="H27" s="127"/>
      <c r="I27" s="127"/>
      <c r="J27" s="127"/>
      <c r="K27" s="128"/>
      <c r="L27" s="112"/>
      <c r="M27" s="112"/>
      <c r="N27" s="74"/>
    </row>
    <row r="28" spans="2:14" x14ac:dyDescent="0.2">
      <c r="B28" s="73"/>
      <c r="C28" s="112"/>
      <c r="D28" s="112"/>
      <c r="E28" s="112"/>
      <c r="F28" s="112"/>
      <c r="G28" s="112"/>
      <c r="H28" s="112"/>
      <c r="I28" s="112"/>
      <c r="J28" s="112"/>
      <c r="K28" s="112"/>
      <c r="L28" s="112"/>
      <c r="M28" s="112"/>
      <c r="N28" s="74"/>
    </row>
    <row r="29" spans="2:14" x14ac:dyDescent="0.2">
      <c r="B29" s="73"/>
      <c r="C29" s="112"/>
      <c r="D29" s="112"/>
      <c r="E29" s="112"/>
      <c r="F29" s="112"/>
      <c r="G29" s="112"/>
      <c r="H29" s="112"/>
      <c r="I29" s="112"/>
      <c r="J29" s="112"/>
      <c r="K29" s="112"/>
      <c r="L29" s="112"/>
      <c r="M29" s="112"/>
      <c r="N29" s="74"/>
    </row>
    <row r="30" spans="2:14" x14ac:dyDescent="0.2">
      <c r="B30" s="73"/>
      <c r="C30" s="112"/>
      <c r="D30" s="112"/>
      <c r="E30" s="112"/>
      <c r="F30" s="112"/>
      <c r="G30" s="112"/>
      <c r="H30" s="112"/>
      <c r="I30" s="112"/>
      <c r="J30" s="112"/>
      <c r="K30" s="112"/>
      <c r="L30" s="112"/>
      <c r="M30" s="112"/>
      <c r="N30" s="74"/>
    </row>
    <row r="31" spans="2:14" x14ac:dyDescent="0.2">
      <c r="B31" s="73"/>
      <c r="C31" s="112"/>
      <c r="D31" s="112"/>
      <c r="E31" s="112"/>
      <c r="F31" s="112"/>
      <c r="G31" s="112"/>
      <c r="H31" s="112"/>
      <c r="I31" s="112"/>
      <c r="J31" s="112"/>
      <c r="K31" s="112"/>
      <c r="L31" s="112"/>
      <c r="M31" s="112"/>
      <c r="N31" s="74"/>
    </row>
    <row r="32" spans="2:14" x14ac:dyDescent="0.2">
      <c r="B32" s="73"/>
      <c r="C32" s="112"/>
      <c r="D32" s="112"/>
      <c r="E32" s="112"/>
      <c r="F32" s="112"/>
      <c r="G32" s="112"/>
      <c r="H32" s="112"/>
      <c r="I32" s="112"/>
      <c r="J32" s="112"/>
      <c r="K32" s="112"/>
      <c r="L32" s="112"/>
      <c r="M32" s="112"/>
      <c r="N32" s="74"/>
    </row>
    <row r="33" spans="2:14" x14ac:dyDescent="0.2">
      <c r="B33" s="73"/>
      <c r="C33" s="112"/>
      <c r="D33" s="112"/>
      <c r="E33" s="112"/>
      <c r="F33" s="112"/>
      <c r="G33" s="112"/>
      <c r="H33" s="112"/>
      <c r="I33" s="112"/>
      <c r="J33" s="112"/>
      <c r="K33" s="112"/>
      <c r="L33" s="112"/>
      <c r="M33" s="112"/>
      <c r="N33" s="74"/>
    </row>
    <row r="34" spans="2:14" x14ac:dyDescent="0.2">
      <c r="B34" s="73"/>
      <c r="C34" s="112"/>
      <c r="D34" s="112"/>
      <c r="E34" s="112"/>
      <c r="F34" s="112"/>
      <c r="G34" s="112"/>
      <c r="H34" s="112"/>
      <c r="I34" s="112"/>
      <c r="J34" s="112"/>
      <c r="K34" s="112"/>
      <c r="L34" s="112"/>
      <c r="M34" s="112"/>
      <c r="N34" s="74"/>
    </row>
    <row r="35" spans="2:14" x14ac:dyDescent="0.2">
      <c r="B35" s="73"/>
      <c r="C35" s="112"/>
      <c r="D35" s="112"/>
      <c r="E35" s="112"/>
      <c r="F35" s="112"/>
      <c r="G35" s="112"/>
      <c r="H35" s="112"/>
      <c r="I35" s="112"/>
      <c r="J35" s="112"/>
      <c r="K35" s="112"/>
      <c r="L35" s="112"/>
      <c r="M35" s="112"/>
      <c r="N35" s="74"/>
    </row>
    <row r="36" spans="2:14" ht="12.75" thickBot="1" x14ac:dyDescent="0.25">
      <c r="B36" s="79"/>
      <c r="C36" s="80"/>
      <c r="D36" s="80"/>
      <c r="E36" s="80"/>
      <c r="F36" s="80"/>
      <c r="G36" s="80"/>
      <c r="H36" s="80"/>
      <c r="I36" s="80"/>
      <c r="J36" s="80"/>
      <c r="K36" s="80"/>
      <c r="L36" s="80"/>
      <c r="M36" s="80"/>
      <c r="N36" s="81"/>
    </row>
    <row r="38" spans="2:14" ht="15" x14ac:dyDescent="0.25">
      <c r="B38" s="137"/>
    </row>
  </sheetData>
  <sheetProtection selectLockedCells="1"/>
  <mergeCells count="1">
    <mergeCell ref="D3:K3"/>
  </mergeCells>
  <hyperlinks>
    <hyperlink ref="M3" location="Notes!C25:D25" display="Back to Notes" xr:uid="{00000000-0004-0000-0800-000000000000}"/>
  </hyperlinks>
  <printOptions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Notes!D45:D62</xm:f>
          </x14:formula1>
          <xm:sqref>D3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Notes</vt:lpstr>
      <vt:lpstr>Definitions</vt:lpstr>
      <vt:lpstr>Data</vt:lpstr>
      <vt:lpstr>Summary</vt:lpstr>
      <vt:lpstr>Result by DHB</vt:lpstr>
      <vt:lpstr>DHB Result by Indicator</vt:lpstr>
      <vt:lpstr>Māori</vt:lpstr>
      <vt:lpstr>Pacific Peoples</vt:lpstr>
      <vt:lpstr>Regions</vt:lpstr>
      <vt:lpstr>Definitions!Print_Area</vt:lpstr>
      <vt:lpstr>'DHB Result by Indicator'!Print_Area</vt:lpstr>
      <vt:lpstr>Māori!Print_Area</vt:lpstr>
      <vt:lpstr>Notes!Print_Area</vt:lpstr>
      <vt:lpstr>'Pacific Peoples'!Print_Area</vt:lpstr>
      <vt:lpstr>Regions!Print_Area</vt:lpstr>
      <vt:lpstr>'Result by DHB'!Print_Area</vt:lpstr>
      <vt:lpstr>Summary!Print_Area</vt:lpstr>
      <vt:lpstr>Definitions!Print_Titles</vt:lpstr>
      <vt:lpstr>Notes!Print_Titles</vt:lpstr>
      <vt:lpstr>Summary!Print_Titles</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Ministry of Health</dc:creator>
  <cp:lastModifiedBy>Kylie McCosh</cp:lastModifiedBy>
  <cp:lastPrinted>2021-08-26T03:18:03Z</cp:lastPrinted>
  <dcterms:created xsi:type="dcterms:W3CDTF">2015-03-15T21:53:02Z</dcterms:created>
  <dcterms:modified xsi:type="dcterms:W3CDTF">2021-09-01T03:02:51Z</dcterms:modified>
</cp:coreProperties>
</file>