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mohgovtnz.sharepoint.com/sites/HealthInfrastructureUnit/Shared Documents/Facility Design/Internal workstreams/Project Team Tools - Show Bag/Formatted/Checked/Final/"/>
    </mc:Choice>
  </mc:AlternateContent>
  <xr:revisionPtr revIDLastSave="0" documentId="14_{8400AE75-4BCD-44DB-B827-26C499DD7254}" xr6:coauthVersionLast="47" xr6:coauthVersionMax="47" xr10:uidLastSave="{00000000-0000-0000-0000-000000000000}"/>
  <bookViews>
    <workbookView xWindow="-28920" yWindow="-60" windowWidth="29040" windowHeight="15840" firstSheet="3" activeTab="8" xr2:uid="{09E39AAC-4DD8-46F8-938B-04DF97ADF6B6}"/>
  </bookViews>
  <sheets>
    <sheet name="Room Names" sheetId="12" state="hidden" r:id="rId1"/>
    <sheet name="SoA Example Guide" sheetId="11" state="hidden" r:id="rId2"/>
    <sheet name="SoA Guide Cover Sheet" sheetId="19" r:id="rId3"/>
    <sheet name="1-HPU VERSION REGISTER" sheetId="8" r:id="rId4"/>
    <sheet name="DO NOT EDIT" sheetId="2" state="hidden" r:id="rId5"/>
    <sheet name="2-HPU SOA for RECORD" sheetId="14" r:id="rId6"/>
    <sheet name="3-SoA Summary" sheetId="17" r:id="rId7"/>
    <sheet name="4-SoA Example - Brief Dept 1" sheetId="6" r:id="rId8"/>
    <sheet name="5-SoA Example - Designed Dept 1" sheetId="7" r:id="rId9"/>
    <sheet name="AHFG Calcs_Summary" sheetId="18" state="hidden" r:id="rId10"/>
    <sheet name="AreaSUM Example" sheetId="10" state="hidden" r:id="rId11"/>
  </sheets>
  <definedNames>
    <definedName name="_xlnm._FilterDatabase" localSheetId="5">'2-HPU SOA for RECORD'!#REF!</definedName>
    <definedName name="_xlnm._FilterDatabase" localSheetId="7" hidden="1">'4-SoA Example - Brief Dept 1'!$C$14:$Q$14</definedName>
    <definedName name="_xlnm._FilterDatabase" localSheetId="8" hidden="1">'5-SoA Example - Designed Dept 1'!$C$14:$R$14</definedName>
    <definedName name="_xlnm.Print_Area" localSheetId="3">'1-HPU VERSION REGISTER'!$B$3:$H$47</definedName>
    <definedName name="_xlnm.Print_Area" localSheetId="5">'2-HPU SOA for RECORD'!$C$3:$L$96</definedName>
    <definedName name="_xlnm.Print_Area" localSheetId="7">'4-SoA Example - Brief Dept 1'!$B$3:$Q$102</definedName>
    <definedName name="_xlnm.Print_Area" localSheetId="8">'5-SoA Example - Designed Dept 1'!$B$3:$R$132</definedName>
    <definedName name="_xlnm.Print_Area" localSheetId="1">'SoA Example Guide'!$A$1:$L$114</definedName>
    <definedName name="_xlnm.Print_Titles" localSheetId="5">'2-HPU SOA for RECORD'!$3:$10</definedName>
    <definedName name="_xlnm.Print_Titles" localSheetId="7">'4-SoA Example - Brief Dept 1'!$3:$12</definedName>
    <definedName name="_xlnm.Print_Titles" localSheetId="8">'5-SoA Example - Designed Dept 1'!$3:$12</definedName>
    <definedName name="_xlnm.Print_Titles" localSheetId="1">'SoA Example Guide'!$1:$5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7" l="1"/>
  <c r="E15" i="17"/>
  <c r="G30" i="18"/>
  <c r="G123" i="18"/>
  <c r="G113" i="18"/>
  <c r="G112" i="18"/>
  <c r="G98" i="18"/>
  <c r="G97" i="18"/>
  <c r="G75" i="18"/>
  <c r="G76" i="18" s="1"/>
  <c r="G31" i="18"/>
  <c r="G122" i="18" s="1"/>
  <c r="G124" i="18" s="1"/>
  <c r="K130" i="18"/>
  <c r="L130" i="18" s="1"/>
  <c r="M129" i="18"/>
  <c r="L129" i="18"/>
  <c r="I128" i="18"/>
  <c r="I130" i="18" s="1"/>
  <c r="P126" i="18"/>
  <c r="O126" i="18"/>
  <c r="N126" i="18"/>
  <c r="K125" i="18"/>
  <c r="K122" i="18"/>
  <c r="K112" i="18"/>
  <c r="K113" i="18" s="1"/>
  <c r="I111" i="18"/>
  <c r="M111" i="18" s="1"/>
  <c r="I110" i="18"/>
  <c r="M110" i="18" s="1"/>
  <c r="I109" i="18"/>
  <c r="M109" i="18" s="1"/>
  <c r="I108" i="18"/>
  <c r="M108" i="18" s="1"/>
  <c r="I107" i="18"/>
  <c r="M107" i="18" s="1"/>
  <c r="M106" i="18"/>
  <c r="L106" i="18"/>
  <c r="I105" i="18"/>
  <c r="M105" i="18" s="1"/>
  <c r="I104" i="18"/>
  <c r="M104" i="18" s="1"/>
  <c r="I103" i="18"/>
  <c r="L103" i="18" s="1"/>
  <c r="I102" i="18"/>
  <c r="M102" i="18" s="1"/>
  <c r="I101" i="18"/>
  <c r="L101" i="18" s="1"/>
  <c r="I100" i="18"/>
  <c r="M100" i="18" s="1"/>
  <c r="K97" i="18"/>
  <c r="K98" i="18" s="1"/>
  <c r="M96" i="18"/>
  <c r="L96" i="18"/>
  <c r="I95" i="18"/>
  <c r="M95" i="18" s="1"/>
  <c r="L94" i="18"/>
  <c r="I94" i="18"/>
  <c r="M94" i="18" s="1"/>
  <c r="I93" i="18"/>
  <c r="L93" i="18" s="1"/>
  <c r="I92" i="18"/>
  <c r="M92" i="18" s="1"/>
  <c r="I91" i="18"/>
  <c r="L91" i="18" s="1"/>
  <c r="I90" i="18"/>
  <c r="M90" i="18" s="1"/>
  <c r="I89" i="18"/>
  <c r="L89" i="18" s="1"/>
  <c r="I88" i="18"/>
  <c r="M88" i="18" s="1"/>
  <c r="I87" i="18"/>
  <c r="M87" i="18" s="1"/>
  <c r="I86" i="18"/>
  <c r="M86" i="18" s="1"/>
  <c r="L85" i="18"/>
  <c r="I85" i="18"/>
  <c r="M85" i="18" s="1"/>
  <c r="I84" i="18"/>
  <c r="M84" i="18" s="1"/>
  <c r="M83" i="18"/>
  <c r="I83" i="18"/>
  <c r="L83" i="18" s="1"/>
  <c r="I82" i="18"/>
  <c r="M82" i="18" s="1"/>
  <c r="I81" i="18"/>
  <c r="L81" i="18" s="1"/>
  <c r="I80" i="18"/>
  <c r="M80" i="18" s="1"/>
  <c r="I79" i="18"/>
  <c r="M79" i="18" s="1"/>
  <c r="I78" i="18"/>
  <c r="K76" i="18"/>
  <c r="K75" i="18"/>
  <c r="I74" i="18"/>
  <c r="L74" i="18" s="1"/>
  <c r="L73" i="18"/>
  <c r="I73" i="18"/>
  <c r="M73" i="18" s="1"/>
  <c r="I72" i="18"/>
  <c r="M72" i="18" s="1"/>
  <c r="I71" i="18"/>
  <c r="M71" i="18" s="1"/>
  <c r="I70" i="18"/>
  <c r="M70" i="18" s="1"/>
  <c r="I69" i="18"/>
  <c r="L69" i="18" s="1"/>
  <c r="I68" i="18"/>
  <c r="M68" i="18" s="1"/>
  <c r="I67" i="18"/>
  <c r="M67" i="18" s="1"/>
  <c r="I66" i="18"/>
  <c r="L66" i="18" s="1"/>
  <c r="I65" i="18"/>
  <c r="M65" i="18" s="1"/>
  <c r="I64" i="18"/>
  <c r="L64" i="18" s="1"/>
  <c r="I63" i="18"/>
  <c r="M63" i="18" s="1"/>
  <c r="I62" i="18"/>
  <c r="M62" i="18" s="1"/>
  <c r="I61" i="18"/>
  <c r="M61" i="18" s="1"/>
  <c r="L60" i="18"/>
  <c r="I60" i="18"/>
  <c r="M60" i="18" s="1"/>
  <c r="I59" i="18"/>
  <c r="M59" i="18" s="1"/>
  <c r="I58" i="18"/>
  <c r="L58" i="18" s="1"/>
  <c r="I57" i="18"/>
  <c r="L57" i="18" s="1"/>
  <c r="I56" i="18"/>
  <c r="L56" i="18" s="1"/>
  <c r="I55" i="18"/>
  <c r="M55" i="18" s="1"/>
  <c r="I54" i="18"/>
  <c r="M54" i="18" s="1"/>
  <c r="I53" i="18"/>
  <c r="M53" i="18" s="1"/>
  <c r="I52" i="18"/>
  <c r="M52" i="18" s="1"/>
  <c r="I51" i="18"/>
  <c r="M51" i="18" s="1"/>
  <c r="I50" i="18"/>
  <c r="L50" i="18" s="1"/>
  <c r="L49" i="18"/>
  <c r="I49" i="18"/>
  <c r="M49" i="18" s="1"/>
  <c r="I48" i="18"/>
  <c r="M48" i="18" s="1"/>
  <c r="I47" i="18"/>
  <c r="M47" i="18" s="1"/>
  <c r="I46" i="18"/>
  <c r="M46" i="18" s="1"/>
  <c r="L45" i="18"/>
  <c r="I45" i="18"/>
  <c r="M45" i="18" s="1"/>
  <c r="M44" i="18"/>
  <c r="I44" i="18"/>
  <c r="L44" i="18" s="1"/>
  <c r="I43" i="18"/>
  <c r="M43" i="18" s="1"/>
  <c r="I42" i="18"/>
  <c r="L42" i="18" s="1"/>
  <c r="I41" i="18"/>
  <c r="L41" i="18" s="1"/>
  <c r="I40" i="18"/>
  <c r="M40" i="18" s="1"/>
  <c r="I39" i="18"/>
  <c r="M39" i="18" s="1"/>
  <c r="I38" i="18"/>
  <c r="L38" i="18" s="1"/>
  <c r="I37" i="18"/>
  <c r="M37" i="18" s="1"/>
  <c r="I36" i="18"/>
  <c r="L36" i="18" s="1"/>
  <c r="I35" i="18"/>
  <c r="I34" i="18"/>
  <c r="L34" i="18" s="1"/>
  <c r="I33" i="18"/>
  <c r="L33" i="18" s="1"/>
  <c r="K30" i="18"/>
  <c r="M29" i="18"/>
  <c r="I28" i="18"/>
  <c r="L28" i="18" s="1"/>
  <c r="I27" i="18"/>
  <c r="M27" i="18" s="1"/>
  <c r="I26" i="18"/>
  <c r="L26" i="18" s="1"/>
  <c r="I25" i="18"/>
  <c r="M25" i="18" s="1"/>
  <c r="I24" i="18"/>
  <c r="M24" i="18" s="1"/>
  <c r="I23" i="18"/>
  <c r="M23" i="18" s="1"/>
  <c r="I22" i="18"/>
  <c r="L22" i="18" s="1"/>
  <c r="M21" i="18"/>
  <c r="I21" i="18"/>
  <c r="L21" i="18" s="1"/>
  <c r="I20" i="18"/>
  <c r="L20" i="18" s="1"/>
  <c r="I19" i="18"/>
  <c r="M19" i="18" s="1"/>
  <c r="I18" i="18"/>
  <c r="L18" i="18" s="1"/>
  <c r="I17" i="18"/>
  <c r="L17" i="18" s="1"/>
  <c r="I16" i="18"/>
  <c r="M16" i="18" s="1"/>
  <c r="I15" i="18"/>
  <c r="M15" i="18" s="1"/>
  <c r="I14" i="18"/>
  <c r="L14" i="18" s="1"/>
  <c r="I13" i="18"/>
  <c r="L13" i="18" s="1"/>
  <c r="I12" i="18"/>
  <c r="L12" i="18" s="1"/>
  <c r="I11" i="18"/>
  <c r="M11" i="18" s="1"/>
  <c r="L25" i="18" l="1"/>
  <c r="M33" i="18"/>
  <c r="M130" i="18"/>
  <c r="M17" i="18"/>
  <c r="M38" i="18"/>
  <c r="M36" i="18"/>
  <c r="I97" i="18"/>
  <c r="I98" i="18" s="1"/>
  <c r="M13" i="18"/>
  <c r="M22" i="18"/>
  <c r="L24" i="18"/>
  <c r="L37" i="18"/>
  <c r="M58" i="18"/>
  <c r="M69" i="18"/>
  <c r="M74" i="18"/>
  <c r="L82" i="18"/>
  <c r="L105" i="18"/>
  <c r="L61" i="18"/>
  <c r="M41" i="18"/>
  <c r="L16" i="18"/>
  <c r="L86" i="18"/>
  <c r="M93" i="18"/>
  <c r="M14" i="18"/>
  <c r="M57" i="18"/>
  <c r="M50" i="18"/>
  <c r="M34" i="18"/>
  <c r="M42" i="18"/>
  <c r="L68" i="18"/>
  <c r="L78" i="18"/>
  <c r="M91" i="18"/>
  <c r="L102" i="18"/>
  <c r="M18" i="18"/>
  <c r="M78" i="18"/>
  <c r="L52" i="18"/>
  <c r="L65" i="18"/>
  <c r="M26" i="18"/>
  <c r="I75" i="18"/>
  <c r="I76" i="18" s="1"/>
  <c r="M103" i="18"/>
  <c r="L108" i="18"/>
  <c r="L53" i="18"/>
  <c r="M66" i="18"/>
  <c r="L90" i="18"/>
  <c r="I112" i="18"/>
  <c r="M112" i="18" s="1"/>
  <c r="L109" i="18"/>
  <c r="L40" i="18"/>
  <c r="L48" i="18"/>
  <c r="L72" i="18"/>
  <c r="L23" i="18"/>
  <c r="M28" i="18"/>
  <c r="L35" i="18"/>
  <c r="L51" i="18"/>
  <c r="M56" i="18"/>
  <c r="L59" i="18"/>
  <c r="M64" i="18"/>
  <c r="M81" i="18"/>
  <c r="L84" i="18"/>
  <c r="M89" i="18"/>
  <c r="L92" i="18"/>
  <c r="M101" i="18"/>
  <c r="L104" i="18"/>
  <c r="L107" i="18"/>
  <c r="L128" i="18"/>
  <c r="M12" i="18"/>
  <c r="L15" i="18"/>
  <c r="M20" i="18"/>
  <c r="L43" i="18"/>
  <c r="L67" i="18"/>
  <c r="M35" i="18"/>
  <c r="L46" i="18"/>
  <c r="L54" i="18"/>
  <c r="L62" i="18"/>
  <c r="L70" i="18"/>
  <c r="L79" i="18"/>
  <c r="L87" i="18"/>
  <c r="L95" i="18"/>
  <c r="L110" i="18"/>
  <c r="K123" i="18"/>
  <c r="K124" i="18" s="1"/>
  <c r="M128" i="18"/>
  <c r="K31" i="18"/>
  <c r="I30" i="18"/>
  <c r="L100" i="18"/>
  <c r="L111" i="18"/>
  <c r="L11" i="18"/>
  <c r="L19" i="18"/>
  <c r="L27" i="18"/>
  <c r="L39" i="18"/>
  <c r="L47" i="18"/>
  <c r="L55" i="18"/>
  <c r="L63" i="18"/>
  <c r="L71" i="18"/>
  <c r="L80" i="18"/>
  <c r="L88" i="18"/>
  <c r="G27" i="17"/>
  <c r="H25" i="17"/>
  <c r="I25" i="17"/>
  <c r="H22" i="17"/>
  <c r="I22" i="17"/>
  <c r="H19" i="17"/>
  <c r="I19" i="17"/>
  <c r="E39" i="17"/>
  <c r="H36" i="17"/>
  <c r="I36" i="17"/>
  <c r="H37" i="17"/>
  <c r="I37" i="17"/>
  <c r="H35" i="17"/>
  <c r="I35" i="17"/>
  <c r="N130" i="7"/>
  <c r="L131" i="7"/>
  <c r="M130" i="7"/>
  <c r="H18" i="17"/>
  <c r="H24" i="17"/>
  <c r="H21" i="17"/>
  <c r="G34" i="17" l="1"/>
  <c r="G39" i="17" s="1"/>
  <c r="L97" i="18"/>
  <c r="M97" i="18"/>
  <c r="M75" i="18"/>
  <c r="L75" i="18"/>
  <c r="I113" i="18"/>
  <c r="L112" i="18"/>
  <c r="L30" i="18"/>
  <c r="L122" i="18" s="1"/>
  <c r="I31" i="18"/>
  <c r="I122" i="18" s="1"/>
  <c r="I123" i="18"/>
  <c r="L124" i="18" s="1"/>
  <c r="M30" i="18"/>
  <c r="M131" i="7"/>
  <c r="I18" i="17"/>
  <c r="I24" i="17"/>
  <c r="I21" i="17"/>
  <c r="M31" i="18" l="1"/>
  <c r="M123" i="18"/>
  <c r="L123" i="18"/>
  <c r="I124" i="18"/>
  <c r="M122" i="18"/>
  <c r="I73" i="6"/>
  <c r="J97" i="7"/>
  <c r="N97" i="7" s="1"/>
  <c r="L99" i="7"/>
  <c r="I125" i="18" l="1"/>
  <c r="M124" i="18"/>
  <c r="L126" i="7"/>
  <c r="N33" i="7"/>
  <c r="L123" i="7"/>
  <c r="N107" i="7"/>
  <c r="J81" i="7"/>
  <c r="M81" i="7" s="1"/>
  <c r="J82" i="7"/>
  <c r="M82" i="7" s="1"/>
  <c r="J83" i="7"/>
  <c r="N83" i="7" s="1"/>
  <c r="J84" i="7"/>
  <c r="M84" i="7" s="1"/>
  <c r="J85" i="7"/>
  <c r="N85" i="7" s="1"/>
  <c r="J86" i="7"/>
  <c r="J87" i="7"/>
  <c r="M87" i="7" s="1"/>
  <c r="J88" i="7"/>
  <c r="N88" i="7" s="1"/>
  <c r="J89" i="7"/>
  <c r="M89" i="7" s="1"/>
  <c r="J90" i="7"/>
  <c r="M90" i="7" s="1"/>
  <c r="J91" i="7"/>
  <c r="N91" i="7" s="1"/>
  <c r="J92" i="7"/>
  <c r="N92" i="7" s="1"/>
  <c r="J93" i="7"/>
  <c r="N93" i="7" s="1"/>
  <c r="J94" i="7"/>
  <c r="J95" i="7"/>
  <c r="N95" i="7" s="1"/>
  <c r="J96" i="7"/>
  <c r="N96" i="7" s="1"/>
  <c r="N98" i="7"/>
  <c r="M97" i="7"/>
  <c r="M98" i="7"/>
  <c r="L34" i="7"/>
  <c r="M125" i="18" l="1"/>
  <c r="L125" i="18"/>
  <c r="M94" i="7"/>
  <c r="N94" i="7"/>
  <c r="N82" i="7"/>
  <c r="N90" i="7"/>
  <c r="M92" i="7"/>
  <c r="N89" i="7"/>
  <c r="N81" i="7"/>
  <c r="M91" i="7"/>
  <c r="M83" i="7"/>
  <c r="M95" i="7"/>
  <c r="M86" i="7"/>
  <c r="N87" i="7"/>
  <c r="N86" i="7"/>
  <c r="N84" i="7"/>
  <c r="M96" i="7"/>
  <c r="M88" i="7"/>
  <c r="M93" i="7"/>
  <c r="M85" i="7"/>
  <c r="N14" i="14" l="1"/>
  <c r="N15" i="14" s="1"/>
  <c r="T26" i="10" l="1"/>
  <c r="Q26" i="10"/>
  <c r="N26" i="10"/>
  <c r="K26" i="10"/>
  <c r="H26" i="10"/>
  <c r="B18" i="10"/>
  <c r="B17" i="10"/>
  <c r="B16" i="10"/>
  <c r="T18" i="10"/>
  <c r="T17" i="10"/>
  <c r="T16" i="10"/>
  <c r="Q18" i="10"/>
  <c r="Q17" i="10"/>
  <c r="Q16" i="10"/>
  <c r="N18" i="10"/>
  <c r="N17" i="10"/>
  <c r="N16" i="10"/>
  <c r="K18" i="10"/>
  <c r="K17" i="10"/>
  <c r="K16" i="10"/>
  <c r="H18" i="10"/>
  <c r="H17" i="10"/>
  <c r="H16" i="10"/>
  <c r="T20" i="10" l="1"/>
  <c r="T19" i="10"/>
  <c r="Q20" i="10"/>
  <c r="N20" i="10"/>
  <c r="K20" i="10"/>
  <c r="H20" i="10"/>
  <c r="H19" i="10"/>
  <c r="Z20" i="10" l="1"/>
  <c r="Y20" i="10"/>
  <c r="X20" i="10"/>
  <c r="F7" i="10" l="1"/>
  <c r="G7" i="10"/>
  <c r="I7" i="10"/>
  <c r="J7" i="10"/>
  <c r="L7" i="10"/>
  <c r="M7" i="10"/>
  <c r="O7" i="10"/>
  <c r="P7" i="10"/>
  <c r="R7" i="10"/>
  <c r="S7" i="10"/>
  <c r="U7" i="10"/>
  <c r="V7" i="10"/>
  <c r="F8" i="10"/>
  <c r="G8" i="10"/>
  <c r="I8" i="10"/>
  <c r="J8" i="10"/>
  <c r="L8" i="10"/>
  <c r="M8" i="10"/>
  <c r="O8" i="10"/>
  <c r="P8" i="10"/>
  <c r="R8" i="10"/>
  <c r="S8" i="10"/>
  <c r="U8" i="10"/>
  <c r="V8" i="10"/>
  <c r="F9" i="10"/>
  <c r="G9" i="10"/>
  <c r="I9" i="10"/>
  <c r="J9" i="10"/>
  <c r="L9" i="10"/>
  <c r="M9" i="10"/>
  <c r="O9" i="10"/>
  <c r="P9" i="10"/>
  <c r="R9" i="10"/>
  <c r="S9" i="10"/>
  <c r="U9" i="10"/>
  <c r="V9" i="10"/>
  <c r="F10" i="10"/>
  <c r="G10" i="10"/>
  <c r="I10" i="10"/>
  <c r="J10" i="10"/>
  <c r="L10" i="10"/>
  <c r="M10" i="10"/>
  <c r="O10" i="10"/>
  <c r="P10" i="10"/>
  <c r="R10" i="10"/>
  <c r="S10" i="10"/>
  <c r="U10" i="10"/>
  <c r="V10" i="10"/>
  <c r="F11" i="10"/>
  <c r="G11" i="10"/>
  <c r="I11" i="10"/>
  <c r="J11" i="10"/>
  <c r="L11" i="10"/>
  <c r="M11" i="10"/>
  <c r="O11" i="10"/>
  <c r="P11" i="10"/>
  <c r="R11" i="10"/>
  <c r="S11" i="10"/>
  <c r="U11" i="10"/>
  <c r="V11" i="10"/>
  <c r="F12" i="10"/>
  <c r="G12" i="10"/>
  <c r="I12" i="10"/>
  <c r="J12" i="10"/>
  <c r="L12" i="10"/>
  <c r="M12" i="10"/>
  <c r="O12" i="10"/>
  <c r="P12" i="10"/>
  <c r="R12" i="10"/>
  <c r="S12" i="10"/>
  <c r="U12" i="10"/>
  <c r="V12" i="10"/>
  <c r="F13" i="10"/>
  <c r="G13" i="10"/>
  <c r="I13" i="10"/>
  <c r="J13" i="10"/>
  <c r="L13" i="10"/>
  <c r="M13" i="10"/>
  <c r="O13" i="10"/>
  <c r="P13" i="10"/>
  <c r="R13" i="10"/>
  <c r="S13" i="10"/>
  <c r="U13" i="10"/>
  <c r="V13" i="10"/>
  <c r="F14" i="10"/>
  <c r="G14" i="10"/>
  <c r="I14" i="10"/>
  <c r="J14" i="10"/>
  <c r="L14" i="10"/>
  <c r="M14" i="10"/>
  <c r="O14" i="10"/>
  <c r="P14" i="10"/>
  <c r="R14" i="10"/>
  <c r="S14" i="10"/>
  <c r="U14" i="10"/>
  <c r="V14" i="10"/>
  <c r="F15" i="10"/>
  <c r="G15" i="10"/>
  <c r="I15" i="10"/>
  <c r="J15" i="10"/>
  <c r="L15" i="10"/>
  <c r="M15" i="10"/>
  <c r="O15" i="10"/>
  <c r="P15" i="10"/>
  <c r="R15" i="10"/>
  <c r="S15" i="10"/>
  <c r="U15" i="10"/>
  <c r="V15" i="10"/>
  <c r="K19" i="10"/>
  <c r="N19" i="10"/>
  <c r="Q19" i="10"/>
  <c r="C25" i="10"/>
  <c r="D25" i="10"/>
  <c r="E25" i="10"/>
  <c r="H25" i="10"/>
  <c r="K25" i="10"/>
  <c r="N25" i="10"/>
  <c r="Q25" i="10"/>
  <c r="S25" i="10" s="1"/>
  <c r="T25" i="10"/>
  <c r="C26" i="10"/>
  <c r="D26" i="10"/>
  <c r="E26" i="10"/>
  <c r="J26" i="10"/>
  <c r="M26" i="10"/>
  <c r="O26" i="10"/>
  <c r="P26" i="10"/>
  <c r="S26" i="10"/>
  <c r="V26" i="10"/>
  <c r="J129" i="7"/>
  <c r="G34" i="2"/>
  <c r="I34" i="2" s="1"/>
  <c r="J34" i="2"/>
  <c r="K34" i="2"/>
  <c r="M34" i="2"/>
  <c r="N34" i="2"/>
  <c r="O34" i="2"/>
  <c r="K22" i="2"/>
  <c r="K27" i="2" s="1"/>
  <c r="K36" i="2" s="1"/>
  <c r="J22" i="2"/>
  <c r="J27" i="2" s="1"/>
  <c r="J36" i="2" s="1"/>
  <c r="N22" i="2"/>
  <c r="N27" i="2" s="1"/>
  <c r="N36" i="2" s="1"/>
  <c r="O22" i="2"/>
  <c r="O27" i="2" s="1"/>
  <c r="O36" i="2" s="1"/>
  <c r="M22" i="2"/>
  <c r="M27" i="2" s="1"/>
  <c r="M36" i="2" s="1"/>
  <c r="L22" i="2"/>
  <c r="H34" i="2"/>
  <c r="H30" i="2"/>
  <c r="I30" i="2"/>
  <c r="H31" i="2"/>
  <c r="I31" i="2"/>
  <c r="H32" i="2"/>
  <c r="I32" i="2"/>
  <c r="H33" i="2"/>
  <c r="I33" i="2"/>
  <c r="H29" i="2"/>
  <c r="I29" i="2"/>
  <c r="H23" i="2"/>
  <c r="I23" i="2"/>
  <c r="H24" i="2"/>
  <c r="I24" i="2"/>
  <c r="H25" i="2"/>
  <c r="I25" i="2"/>
  <c r="H26" i="2"/>
  <c r="I26" i="2"/>
  <c r="M129" i="7" l="1"/>
  <c r="J131" i="7"/>
  <c r="N129" i="7"/>
  <c r="G26" i="10"/>
  <c r="U26" i="10"/>
  <c r="R26" i="10"/>
  <c r="I26" i="10"/>
  <c r="F26" i="10"/>
  <c r="L26" i="10"/>
  <c r="I25" i="10"/>
  <c r="F25" i="10"/>
  <c r="R25" i="10"/>
  <c r="G25" i="10"/>
  <c r="M25" i="10"/>
  <c r="L25" i="10"/>
  <c r="O25" i="10"/>
  <c r="V25" i="10"/>
  <c r="U25" i="10"/>
  <c r="J25" i="10"/>
  <c r="P25" i="10"/>
  <c r="F34" i="17" l="1"/>
  <c r="N131" i="7"/>
  <c r="F13" i="2"/>
  <c r="G13" i="2"/>
  <c r="H13" i="2"/>
  <c r="H11" i="2"/>
  <c r="F11" i="2"/>
  <c r="G11" i="2"/>
  <c r="L34" i="2"/>
  <c r="D34" i="2"/>
  <c r="E34" i="2"/>
  <c r="F34" i="2"/>
  <c r="L27" i="2"/>
  <c r="H34" i="17" l="1"/>
  <c r="H39" i="17" s="1"/>
  <c r="F39" i="17"/>
  <c r="I39" i="17" s="1"/>
  <c r="I34" i="17"/>
  <c r="L36" i="2"/>
  <c r="J27" i="7"/>
  <c r="N27" i="7" s="1"/>
  <c r="J29" i="7"/>
  <c r="N29" i="7" s="1"/>
  <c r="J48" i="7"/>
  <c r="N48" i="7" s="1"/>
  <c r="J47" i="7"/>
  <c r="N47" i="7" s="1"/>
  <c r="J46" i="7"/>
  <c r="N46" i="7" s="1"/>
  <c r="J45" i="7"/>
  <c r="J44" i="7"/>
  <c r="N44" i="7" s="1"/>
  <c r="J43" i="7"/>
  <c r="J42" i="7"/>
  <c r="J41" i="7"/>
  <c r="N41" i="7" s="1"/>
  <c r="J40" i="7"/>
  <c r="J39" i="7"/>
  <c r="N39" i="7" s="1"/>
  <c r="J38" i="7"/>
  <c r="N38" i="7" s="1"/>
  <c r="J37" i="7"/>
  <c r="J69" i="7"/>
  <c r="J76" i="7"/>
  <c r="J75" i="7"/>
  <c r="J58" i="7"/>
  <c r="J57" i="7"/>
  <c r="J55" i="7"/>
  <c r="J67" i="7"/>
  <c r="J66" i="7"/>
  <c r="J65" i="7"/>
  <c r="J64" i="7"/>
  <c r="J63" i="7"/>
  <c r="J62" i="7"/>
  <c r="J68" i="7"/>
  <c r="J32" i="7"/>
  <c r="N32" i="7" s="1"/>
  <c r="Q127" i="7"/>
  <c r="L15" i="17" s="1"/>
  <c r="L31" i="17" s="1"/>
  <c r="P127" i="7"/>
  <c r="K15" i="17" s="1"/>
  <c r="K31" i="17" s="1"/>
  <c r="O127" i="7"/>
  <c r="J15" i="17" s="1"/>
  <c r="J31" i="17" s="1"/>
  <c r="L113" i="7"/>
  <c r="J112" i="7"/>
  <c r="J111" i="7"/>
  <c r="N111" i="7" s="1"/>
  <c r="J110" i="7"/>
  <c r="N110" i="7" s="1"/>
  <c r="J109" i="7"/>
  <c r="J108" i="7"/>
  <c r="N108" i="7" s="1"/>
  <c r="M107" i="7"/>
  <c r="J106" i="7"/>
  <c r="N106" i="7" s="1"/>
  <c r="J105" i="7"/>
  <c r="N105" i="7" s="1"/>
  <c r="J104" i="7"/>
  <c r="N104" i="7" s="1"/>
  <c r="J103" i="7"/>
  <c r="N103" i="7" s="1"/>
  <c r="J102" i="7"/>
  <c r="J101" i="7"/>
  <c r="N101" i="7" s="1"/>
  <c r="L100" i="7"/>
  <c r="J80" i="7"/>
  <c r="L78" i="7"/>
  <c r="L79" i="7" s="1"/>
  <c r="J77" i="7"/>
  <c r="J74" i="7"/>
  <c r="J73" i="7"/>
  <c r="J72" i="7"/>
  <c r="J71" i="7"/>
  <c r="J70" i="7"/>
  <c r="J61" i="7"/>
  <c r="J60" i="7"/>
  <c r="J59" i="7"/>
  <c r="J56" i="7"/>
  <c r="J54" i="7"/>
  <c r="J53" i="7"/>
  <c r="J52" i="7"/>
  <c r="J51" i="7"/>
  <c r="N51" i="7" s="1"/>
  <c r="J50" i="7"/>
  <c r="J49" i="7"/>
  <c r="N49" i="7" s="1"/>
  <c r="J36" i="7"/>
  <c r="N36" i="7" s="1"/>
  <c r="L35" i="7"/>
  <c r="J30" i="7"/>
  <c r="N30" i="7" s="1"/>
  <c r="J28" i="7"/>
  <c r="N28" i="7" s="1"/>
  <c r="J26" i="7"/>
  <c r="J25" i="7"/>
  <c r="N25" i="7" s="1"/>
  <c r="J31" i="7"/>
  <c r="N31" i="7" s="1"/>
  <c r="J24" i="7"/>
  <c r="N24" i="7" s="1"/>
  <c r="J23" i="7"/>
  <c r="J22" i="7"/>
  <c r="N22" i="7" s="1"/>
  <c r="J21" i="7"/>
  <c r="J20" i="7"/>
  <c r="J19" i="7"/>
  <c r="N19" i="7" s="1"/>
  <c r="J18" i="7"/>
  <c r="J17" i="7"/>
  <c r="N17" i="7" s="1"/>
  <c r="J16" i="7"/>
  <c r="J15" i="7"/>
  <c r="N15" i="7" s="1"/>
  <c r="I60" i="6"/>
  <c r="I58" i="6"/>
  <c r="I69" i="6"/>
  <c r="M73" i="7" l="1"/>
  <c r="N73" i="7"/>
  <c r="M60" i="7"/>
  <c r="N60" i="7"/>
  <c r="N69" i="7"/>
  <c r="M69" i="7"/>
  <c r="M50" i="7"/>
  <c r="N50" i="7"/>
  <c r="M61" i="7"/>
  <c r="N61" i="7"/>
  <c r="N66" i="7"/>
  <c r="M66" i="7"/>
  <c r="M37" i="7"/>
  <c r="N37" i="7"/>
  <c r="M45" i="7"/>
  <c r="N45" i="7"/>
  <c r="N54" i="7"/>
  <c r="M54" i="7"/>
  <c r="N65" i="7"/>
  <c r="M65" i="7"/>
  <c r="M18" i="7"/>
  <c r="N18" i="7"/>
  <c r="M70" i="7"/>
  <c r="N70" i="7"/>
  <c r="N67" i="7"/>
  <c r="M67" i="7"/>
  <c r="N58" i="7"/>
  <c r="M58" i="7"/>
  <c r="M74" i="7"/>
  <c r="N74" i="7"/>
  <c r="M63" i="7"/>
  <c r="N63" i="7"/>
  <c r="M16" i="7"/>
  <c r="N16" i="7"/>
  <c r="M26" i="7"/>
  <c r="N26" i="7"/>
  <c r="M52" i="7"/>
  <c r="N52" i="7"/>
  <c r="M71" i="7"/>
  <c r="N71" i="7"/>
  <c r="N55" i="7"/>
  <c r="M55" i="7"/>
  <c r="M20" i="7"/>
  <c r="N20" i="7"/>
  <c r="M53" i="7"/>
  <c r="N53" i="7"/>
  <c r="M72" i="7"/>
  <c r="N72" i="7"/>
  <c r="N68" i="7"/>
  <c r="M68" i="7"/>
  <c r="M57" i="7"/>
  <c r="N57" i="7"/>
  <c r="M40" i="7"/>
  <c r="N40" i="7"/>
  <c r="M21" i="7"/>
  <c r="N21" i="7"/>
  <c r="M62" i="7"/>
  <c r="N62" i="7"/>
  <c r="M56" i="7"/>
  <c r="N56" i="7"/>
  <c r="M75" i="7"/>
  <c r="N75" i="7"/>
  <c r="M42" i="7"/>
  <c r="N42" i="7"/>
  <c r="M23" i="7"/>
  <c r="N23" i="7"/>
  <c r="N59" i="7"/>
  <c r="M59" i="7"/>
  <c r="N77" i="7"/>
  <c r="M77" i="7"/>
  <c r="N64" i="7"/>
  <c r="M64" i="7"/>
  <c r="N76" i="7"/>
  <c r="M76" i="7"/>
  <c r="M43" i="7"/>
  <c r="N43" i="7"/>
  <c r="M31" i="7"/>
  <c r="M80" i="7"/>
  <c r="J99" i="7"/>
  <c r="N99" i="7" s="1"/>
  <c r="M109" i="7"/>
  <c r="N109" i="7"/>
  <c r="M32" i="7"/>
  <c r="M28" i="7"/>
  <c r="M102" i="7"/>
  <c r="N102" i="7"/>
  <c r="M30" i="7"/>
  <c r="M29" i="7"/>
  <c r="M112" i="7"/>
  <c r="N112" i="7"/>
  <c r="M27" i="7"/>
  <c r="L114" i="7"/>
  <c r="N80" i="7"/>
  <c r="L124" i="7"/>
  <c r="M24" i="7"/>
  <c r="M110" i="7"/>
  <c r="J113" i="7"/>
  <c r="N113" i="7" s="1"/>
  <c r="M15" i="7"/>
  <c r="M47" i="7"/>
  <c r="M46" i="7"/>
  <c r="M48" i="7"/>
  <c r="M41" i="7"/>
  <c r="M44" i="7"/>
  <c r="M39" i="7"/>
  <c r="M38" i="7"/>
  <c r="J78" i="7"/>
  <c r="M25" i="7"/>
  <c r="M105" i="7"/>
  <c r="M51" i="7"/>
  <c r="M19" i="7"/>
  <c r="J34" i="7"/>
  <c r="M36" i="7"/>
  <c r="M103" i="7"/>
  <c r="M106" i="7"/>
  <c r="M108" i="7"/>
  <c r="M22" i="7"/>
  <c r="M101" i="7"/>
  <c r="M111" i="7"/>
  <c r="M17" i="7"/>
  <c r="M49" i="7"/>
  <c r="M104" i="7"/>
  <c r="I35" i="6"/>
  <c r="L35" i="6" s="1"/>
  <c r="O99" i="6"/>
  <c r="N99" i="6"/>
  <c r="P99" i="6"/>
  <c r="K88" i="6"/>
  <c r="I77" i="6"/>
  <c r="L77" i="6" s="1"/>
  <c r="I78" i="6"/>
  <c r="M78" i="6" s="1"/>
  <c r="I79" i="6"/>
  <c r="L79" i="6" s="1"/>
  <c r="I80" i="6"/>
  <c r="L80" i="6" s="1"/>
  <c r="I81" i="6"/>
  <c r="L81" i="6" s="1"/>
  <c r="M82" i="6"/>
  <c r="I83" i="6"/>
  <c r="M83" i="6" s="1"/>
  <c r="I84" i="6"/>
  <c r="I85" i="6"/>
  <c r="I86" i="6"/>
  <c r="I87" i="6"/>
  <c r="K74" i="6"/>
  <c r="K75" i="6" s="1"/>
  <c r="M58" i="6"/>
  <c r="I59" i="6"/>
  <c r="M59" i="6" s="1"/>
  <c r="L60" i="6"/>
  <c r="I61" i="6"/>
  <c r="L61" i="6" s="1"/>
  <c r="I62" i="6"/>
  <c r="L62" i="6" s="1"/>
  <c r="I63" i="6"/>
  <c r="M63" i="6" s="1"/>
  <c r="I64" i="6"/>
  <c r="L64" i="6" s="1"/>
  <c r="I65" i="6"/>
  <c r="L65" i="6" s="1"/>
  <c r="I66" i="6"/>
  <c r="L66" i="6" s="1"/>
  <c r="I67" i="6"/>
  <c r="M67" i="6" s="1"/>
  <c r="I68" i="6"/>
  <c r="L68" i="6" s="1"/>
  <c r="L69" i="6"/>
  <c r="I70" i="6"/>
  <c r="L70" i="6" s="1"/>
  <c r="K55" i="6"/>
  <c r="K56" i="6" s="1"/>
  <c r="I36" i="6"/>
  <c r="L36" i="6" s="1"/>
  <c r="I37" i="6"/>
  <c r="L37" i="6" s="1"/>
  <c r="I38" i="6"/>
  <c r="L38" i="6" s="1"/>
  <c r="I39" i="6"/>
  <c r="L39" i="6" s="1"/>
  <c r="I40" i="6"/>
  <c r="L40" i="6" s="1"/>
  <c r="I41" i="6"/>
  <c r="L41" i="6" s="1"/>
  <c r="I42" i="6"/>
  <c r="L42" i="6" s="1"/>
  <c r="I43" i="6"/>
  <c r="L43" i="6" s="1"/>
  <c r="I44" i="6"/>
  <c r="L44" i="6" s="1"/>
  <c r="I45" i="6"/>
  <c r="L45" i="6" s="1"/>
  <c r="I34" i="6"/>
  <c r="J124" i="7" l="1"/>
  <c r="N124" i="7" s="1"/>
  <c r="J35" i="7"/>
  <c r="N34" i="7"/>
  <c r="J79" i="7"/>
  <c r="M78" i="7"/>
  <c r="J100" i="7"/>
  <c r="M113" i="7"/>
  <c r="J114" i="7"/>
  <c r="F22" i="2"/>
  <c r="F27" i="2" s="1"/>
  <c r="F36" i="2" s="1"/>
  <c r="L125" i="7"/>
  <c r="G15" i="17" s="1"/>
  <c r="N78" i="7"/>
  <c r="M99" i="7"/>
  <c r="M34" i="7"/>
  <c r="L83" i="6"/>
  <c r="M43" i="6"/>
  <c r="M65" i="6"/>
  <c r="L82" i="6"/>
  <c r="M35" i="6"/>
  <c r="M38" i="6"/>
  <c r="M39" i="6"/>
  <c r="M66" i="6"/>
  <c r="L78" i="6"/>
  <c r="M70" i="6"/>
  <c r="M79" i="6"/>
  <c r="L58" i="6"/>
  <c r="M62" i="6"/>
  <c r="L63" i="6"/>
  <c r="M80" i="6"/>
  <c r="M77" i="6"/>
  <c r="M81" i="6"/>
  <c r="L67" i="6"/>
  <c r="M60" i="6"/>
  <c r="M64" i="6"/>
  <c r="M68" i="6"/>
  <c r="M69" i="6"/>
  <c r="M61" i="6"/>
  <c r="M42" i="6"/>
  <c r="M36" i="6"/>
  <c r="M40" i="6"/>
  <c r="M44" i="6"/>
  <c r="M37" i="6"/>
  <c r="M41" i="6"/>
  <c r="M45" i="6"/>
  <c r="L59" i="6"/>
  <c r="K32" i="6"/>
  <c r="I25" i="6"/>
  <c r="L25" i="6" s="1"/>
  <c r="I21" i="6"/>
  <c r="M21" i="6" s="1"/>
  <c r="I20" i="6"/>
  <c r="M20" i="6" s="1"/>
  <c r="I19" i="6"/>
  <c r="L19" i="6" s="1"/>
  <c r="M123" i="7" l="1"/>
  <c r="M124" i="7" s="1"/>
  <c r="N35" i="7"/>
  <c r="J123" i="7"/>
  <c r="G29" i="17"/>
  <c r="M125" i="7"/>
  <c r="G22" i="2"/>
  <c r="G27" i="2" s="1"/>
  <c r="D22" i="2"/>
  <c r="M25" i="6"/>
  <c r="M19" i="6"/>
  <c r="L20" i="6"/>
  <c r="L21" i="6"/>
  <c r="K91" i="6"/>
  <c r="K89" i="6"/>
  <c r="M87" i="6"/>
  <c r="M86" i="6"/>
  <c r="M85" i="6"/>
  <c r="I76" i="6"/>
  <c r="I72" i="6"/>
  <c r="L72" i="6" s="1"/>
  <c r="I71" i="6"/>
  <c r="M71" i="6" s="1"/>
  <c r="I57" i="6"/>
  <c r="I51" i="6"/>
  <c r="L51" i="6" s="1"/>
  <c r="I50" i="6"/>
  <c r="M50" i="6" s="1"/>
  <c r="I49" i="6"/>
  <c r="L49" i="6" s="1"/>
  <c r="I48" i="6"/>
  <c r="L48" i="6" s="1"/>
  <c r="I47" i="6"/>
  <c r="M47" i="6" s="1"/>
  <c r="I46" i="6"/>
  <c r="M34" i="6"/>
  <c r="I29" i="6"/>
  <c r="M29" i="6" s="1"/>
  <c r="I28" i="6"/>
  <c r="L28" i="6" s="1"/>
  <c r="I27" i="6"/>
  <c r="L27" i="6" s="1"/>
  <c r="I26" i="6"/>
  <c r="M26" i="6" s="1"/>
  <c r="I24" i="6"/>
  <c r="M24" i="6" s="1"/>
  <c r="I23" i="6"/>
  <c r="M23" i="6" s="1"/>
  <c r="I22" i="6"/>
  <c r="M22" i="6" s="1"/>
  <c r="I18" i="6"/>
  <c r="I17" i="6"/>
  <c r="M17" i="6" s="1"/>
  <c r="I16" i="6"/>
  <c r="L16" i="6" s="1"/>
  <c r="I15" i="6"/>
  <c r="L15" i="6" s="1"/>
  <c r="N123" i="7" l="1"/>
  <c r="F16" i="17"/>
  <c r="G30" i="17"/>
  <c r="E6" i="10"/>
  <c r="E17" i="10" s="1"/>
  <c r="J125" i="7"/>
  <c r="E8" i="2"/>
  <c r="G36" i="2"/>
  <c r="C6" i="10"/>
  <c r="D27" i="2"/>
  <c r="D36" i="2" s="1"/>
  <c r="M76" i="6"/>
  <c r="I88" i="6"/>
  <c r="I89" i="6" s="1"/>
  <c r="L57" i="6"/>
  <c r="I74" i="6"/>
  <c r="I75" i="6" s="1"/>
  <c r="L46" i="6"/>
  <c r="I55" i="6"/>
  <c r="M18" i="6"/>
  <c r="I32" i="6"/>
  <c r="L86" i="6"/>
  <c r="L76" i="6"/>
  <c r="M57" i="6"/>
  <c r="K94" i="6"/>
  <c r="M51" i="6"/>
  <c r="M48" i="6"/>
  <c r="M46" i="6"/>
  <c r="M15" i="6"/>
  <c r="L24" i="6"/>
  <c r="M72" i="6"/>
  <c r="L18" i="6"/>
  <c r="M27" i="6"/>
  <c r="M16" i="6"/>
  <c r="L22" i="6"/>
  <c r="M28" i="6"/>
  <c r="M49" i="6"/>
  <c r="L84" i="6"/>
  <c r="L26" i="6"/>
  <c r="K33" i="6"/>
  <c r="K95" i="6" s="1"/>
  <c r="L47" i="6"/>
  <c r="L71" i="6"/>
  <c r="M84" i="6"/>
  <c r="L87" i="6"/>
  <c r="L17" i="6"/>
  <c r="L29" i="6"/>
  <c r="L50" i="6"/>
  <c r="L23" i="6"/>
  <c r="L34" i="6"/>
  <c r="L85" i="6"/>
  <c r="J126" i="7" l="1"/>
  <c r="M126" i="7" s="1"/>
  <c r="F15" i="17"/>
  <c r="F27" i="17"/>
  <c r="I27" i="17" s="1"/>
  <c r="H16" i="17"/>
  <c r="I16" i="17"/>
  <c r="E18" i="10"/>
  <c r="E19" i="10"/>
  <c r="E16" i="10"/>
  <c r="N126" i="7"/>
  <c r="N125" i="7"/>
  <c r="E22" i="2"/>
  <c r="D6" i="10" s="1"/>
  <c r="R6" i="10" s="1"/>
  <c r="M55" i="6"/>
  <c r="I56" i="6"/>
  <c r="E10" i="2"/>
  <c r="E9" i="2"/>
  <c r="C18" i="10"/>
  <c r="C16" i="10"/>
  <c r="C17" i="10"/>
  <c r="C19" i="10"/>
  <c r="L32" i="6"/>
  <c r="I33" i="6"/>
  <c r="L55" i="6"/>
  <c r="M32" i="6"/>
  <c r="M88" i="6"/>
  <c r="L88" i="6"/>
  <c r="M74" i="6"/>
  <c r="L74" i="6"/>
  <c r="K96" i="6"/>
  <c r="I94" i="6"/>
  <c r="E20" i="10" l="1"/>
  <c r="F29" i="17"/>
  <c r="H15" i="17"/>
  <c r="H27" i="17" s="1"/>
  <c r="I15" i="17"/>
  <c r="E27" i="2"/>
  <c r="E36" i="2" s="1"/>
  <c r="D16" i="10"/>
  <c r="M16" i="10" s="1"/>
  <c r="F6" i="10"/>
  <c r="L6" i="10"/>
  <c r="D18" i="10"/>
  <c r="F18" i="10" s="1"/>
  <c r="I6" i="10"/>
  <c r="M6" i="10"/>
  <c r="D19" i="10"/>
  <c r="J19" i="10" s="1"/>
  <c r="I22" i="2"/>
  <c r="V6" i="10"/>
  <c r="J6" i="10"/>
  <c r="O6" i="10"/>
  <c r="G6" i="10"/>
  <c r="H22" i="2"/>
  <c r="D17" i="10"/>
  <c r="I17" i="10" s="1"/>
  <c r="S6" i="10"/>
  <c r="P6" i="10"/>
  <c r="U6" i="10"/>
  <c r="E11" i="2"/>
  <c r="E13" i="2" s="1"/>
  <c r="C20" i="10"/>
  <c r="I95" i="6"/>
  <c r="I96" i="6" s="1"/>
  <c r="M96" i="6" s="1"/>
  <c r="L96" i="6"/>
  <c r="I91" i="6"/>
  <c r="M91" i="6" s="1"/>
  <c r="V16" i="10" l="1"/>
  <c r="F30" i="17"/>
  <c r="I29" i="17"/>
  <c r="H29" i="17"/>
  <c r="I16" i="10"/>
  <c r="R16" i="10"/>
  <c r="J16" i="10"/>
  <c r="G16" i="10"/>
  <c r="U16" i="10"/>
  <c r="O16" i="10"/>
  <c r="F16" i="10"/>
  <c r="S16" i="10"/>
  <c r="P16" i="10"/>
  <c r="R17" i="10"/>
  <c r="L18" i="10"/>
  <c r="S19" i="10"/>
  <c r="M19" i="10"/>
  <c r="P19" i="10"/>
  <c r="R18" i="10"/>
  <c r="F17" i="10"/>
  <c r="U18" i="10"/>
  <c r="G17" i="10"/>
  <c r="J17" i="10"/>
  <c r="D20" i="10"/>
  <c r="U20" i="10" s="1"/>
  <c r="U17" i="10"/>
  <c r="L17" i="10"/>
  <c r="O17" i="10"/>
  <c r="O18" i="10"/>
  <c r="M17" i="10"/>
  <c r="V17" i="10"/>
  <c r="L16" i="10"/>
  <c r="M18" i="10"/>
  <c r="S17" i="10"/>
  <c r="I18" i="10"/>
  <c r="J18" i="10"/>
  <c r="P17" i="10"/>
  <c r="S18" i="10"/>
  <c r="F19" i="10"/>
  <c r="I19" i="10"/>
  <c r="O19" i="10"/>
  <c r="H27" i="2"/>
  <c r="I27" i="2"/>
  <c r="L19" i="10"/>
  <c r="R19" i="10"/>
  <c r="V19" i="10"/>
  <c r="V18" i="10"/>
  <c r="G18" i="10"/>
  <c r="U19" i="10"/>
  <c r="G19" i="10"/>
  <c r="P18" i="10"/>
  <c r="I36" i="2"/>
  <c r="H36" i="2"/>
  <c r="S20" i="10" l="1"/>
  <c r="H30" i="17"/>
  <c r="I30" i="17"/>
  <c r="O20" i="10"/>
  <c r="G20" i="10"/>
  <c r="P20" i="10"/>
  <c r="R20" i="10"/>
  <c r="L20" i="10"/>
  <c r="V20" i="10"/>
  <c r="I20" i="10"/>
  <c r="M20" i="10"/>
  <c r="F20" i="10"/>
  <c r="J20" i="10"/>
</calcChain>
</file>

<file path=xl/sharedStrings.xml><?xml version="1.0" encoding="utf-8"?>
<sst xmlns="http://schemas.openxmlformats.org/spreadsheetml/2006/main" count="2572" uniqueCount="1103">
  <si>
    <t>06/04/2022 DRAFT</t>
  </si>
  <si>
    <t>AusHFG Room Code</t>
  </si>
  <si>
    <t>AHFG Room name</t>
  </si>
  <si>
    <t>HIU Recommended Room Name</t>
  </si>
  <si>
    <t>Prog Area</t>
  </si>
  <si>
    <t>1BR-BA</t>
  </si>
  <si>
    <t>1 Bed Room - Bariatric</t>
  </si>
  <si>
    <t>Bed - Bariatric</t>
  </si>
  <si>
    <t>1BR-H-12</t>
  </si>
  <si>
    <t>1 Bed Room - Holding, 12m2</t>
  </si>
  <si>
    <t>Bed - Holding</t>
  </si>
  <si>
    <t>1BR-IC</t>
  </si>
  <si>
    <t>1 Bed Room - Intensive Care</t>
  </si>
  <si>
    <t>Bed - Intensive</t>
  </si>
  <si>
    <t>1BR-IS-N1</t>
  </si>
  <si>
    <t>1 Bed Room - Isolation - Negative Pressure, Type 1</t>
  </si>
  <si>
    <t>Bed - Isolation Neg</t>
  </si>
  <si>
    <t>1BR-IS-N2</t>
  </si>
  <si>
    <t>1 Bed Room - Isolation - Negative Pressure, Type 2</t>
  </si>
  <si>
    <t>1BR-MH-A</t>
  </si>
  <si>
    <t>1 Bed Room - Mental Health - Inboard Ensuite, 15m2</t>
  </si>
  <si>
    <t>Bed - MH</t>
  </si>
  <si>
    <t>1BR-MH-C</t>
  </si>
  <si>
    <t>1 Bed Room - Mental Health - Back to Back Ensuites, 15m2</t>
  </si>
  <si>
    <t>1BR-SP-A1</t>
  </si>
  <si>
    <t>1 Bed Room - Special, Inboard Ensuite, Type 1</t>
  </si>
  <si>
    <t>Bed - Special</t>
  </si>
  <si>
    <t>1BR-SP-A2</t>
  </si>
  <si>
    <t>1 Bed Room - Special, Inboard Ensuite, Type 2</t>
  </si>
  <si>
    <t>1BR-SP-B</t>
  </si>
  <si>
    <t>1 Bed Room - CCU, 20m2</t>
  </si>
  <si>
    <t>Bed - CCU</t>
  </si>
  <si>
    <t>1BR-ST-A1</t>
  </si>
  <si>
    <t>1 Bed Room - Inboard Ensuite, Type 1</t>
  </si>
  <si>
    <t>Bed 1P</t>
  </si>
  <si>
    <t>1BR-ST-A2</t>
  </si>
  <si>
    <t>1 Bed Room - Inboard Ensuite, Type 2</t>
  </si>
  <si>
    <t>1BR-ST-A3</t>
  </si>
  <si>
    <t>1 Bed Room - Inboard Ensuite, Type 3</t>
  </si>
  <si>
    <t>1BR-ST-B1</t>
  </si>
  <si>
    <t>1 Bed Room - Outboard Ensuite, Type 1</t>
  </si>
  <si>
    <t>1BR-ST-B2</t>
  </si>
  <si>
    <t>1 Bed Room - Outboard Ensuite, Type 2</t>
  </si>
  <si>
    <t>1BR-ST-B3</t>
  </si>
  <si>
    <t>1 Bed Room - Outboard Ensuite, Type 3</t>
  </si>
  <si>
    <t>1BR-ST-D</t>
  </si>
  <si>
    <t>1 Bed Room - Back to Back Ensuite</t>
  </si>
  <si>
    <t>2BR-ST-A1</t>
  </si>
  <si>
    <t>2 Bed Room - Inboard Ensuite, Type 1</t>
  </si>
  <si>
    <t>Bed 2P</t>
  </si>
  <si>
    <t>2BR-ST-A2</t>
  </si>
  <si>
    <t>2 Bed Room - Inboard Ensuite, Type 2</t>
  </si>
  <si>
    <t>2BR-ST-B</t>
  </si>
  <si>
    <t>2 Bed Room - Outboard Ensuite</t>
  </si>
  <si>
    <t>4BR-ST</t>
  </si>
  <si>
    <t>4 Bed Room - Inboard Ensuite</t>
  </si>
  <si>
    <t>Bed 4P</t>
  </si>
  <si>
    <t>ADLB</t>
  </si>
  <si>
    <t>ADL Bathroom</t>
  </si>
  <si>
    <t>ADL Bath</t>
  </si>
  <si>
    <t>ADLD</t>
  </si>
  <si>
    <t>ADL Dining</t>
  </si>
  <si>
    <t>ADLK</t>
  </si>
  <si>
    <t>ADL Kitchen</t>
  </si>
  <si>
    <t>ADLL</t>
  </si>
  <si>
    <t>ADL Laundry</t>
  </si>
  <si>
    <t>AHBBF</t>
  </si>
  <si>
    <t>After Hours Blood Fridge</t>
  </si>
  <si>
    <t>A/H Blood Fridge</t>
  </si>
  <si>
    <t>AHDR</t>
  </si>
  <si>
    <t>After Hours Drug Store</t>
  </si>
  <si>
    <t>A/H Drug Store</t>
  </si>
  <si>
    <t>AIRLE-12</t>
  </si>
  <si>
    <t>Airlock - Entry, 12m2</t>
  </si>
  <si>
    <t>Airlock</t>
  </si>
  <si>
    <t>AIRLE-6</t>
  </si>
  <si>
    <t>Airlock - Entry, 6m2</t>
  </si>
  <si>
    <t>ANAE-16</t>
  </si>
  <si>
    <t>Anaesthetic Preparation Room, 16m²</t>
  </si>
  <si>
    <t>Anaesthetic Prep</t>
  </si>
  <si>
    <t>ANRM</t>
  </si>
  <si>
    <t>Anteroom</t>
  </si>
  <si>
    <t>AUD-CR</t>
  </si>
  <si>
    <t>Audiology Control Room</t>
  </si>
  <si>
    <t>Audiology Control</t>
  </si>
  <si>
    <t>AUD-TR</t>
  </si>
  <si>
    <t>Audiology Testing Room</t>
  </si>
  <si>
    <t>Audiology Testing</t>
  </si>
  <si>
    <t>BATH</t>
  </si>
  <si>
    <t>Bathroom</t>
  </si>
  <si>
    <t>BATM-2</t>
  </si>
  <si>
    <t>Bay - ATM, 2m2</t>
  </si>
  <si>
    <t>Bay - ATM</t>
  </si>
  <si>
    <t>BBEV-ENC</t>
  </si>
  <si>
    <t>Bay - Beverage, Enclosed, 5m2</t>
  </si>
  <si>
    <t>Bay - Bev</t>
  </si>
  <si>
    <t>BBEV-OP</t>
  </si>
  <si>
    <t>Bay - Beverage, Open Plan, 4m2</t>
  </si>
  <si>
    <t>BBW</t>
  </si>
  <si>
    <t>Bay - Blanket/ Fluid Warmer</t>
  </si>
  <si>
    <t>Bay - Blanket/ Fluid</t>
  </si>
  <si>
    <t>BES</t>
  </si>
  <si>
    <t>Bay - Emergency Shower</t>
  </si>
  <si>
    <t>BFLW-ENC</t>
  </si>
  <si>
    <t>Bay - Flowers, Enclosed, 4m2</t>
  </si>
  <si>
    <t>Bay - Flowers</t>
  </si>
  <si>
    <t>BFLW-OP</t>
  </si>
  <si>
    <t>Bay - Flowers, Open Plan, 2m2</t>
  </si>
  <si>
    <t>BHW</t>
  </si>
  <si>
    <t>Bay - Height/ Weight</t>
  </si>
  <si>
    <t>Bay – Ht/Wt</t>
  </si>
  <si>
    <t>BHWS-A</t>
  </si>
  <si>
    <t>Bay - Handwashing, Type A</t>
  </si>
  <si>
    <t>Bay – HW A</t>
  </si>
  <si>
    <t>BHWS-B</t>
  </si>
  <si>
    <t>Bay - Handwashing, Type B</t>
  </si>
  <si>
    <t>Bay – HW B</t>
  </si>
  <si>
    <t>BIRM-A</t>
  </si>
  <si>
    <t>Birthing Room - LDR Without Bath</t>
  </si>
  <si>
    <t>Birthing - LDR</t>
  </si>
  <si>
    <t>BIRM-B</t>
  </si>
  <si>
    <t>Birthing Room - LDR With Bath</t>
  </si>
  <si>
    <t>Birthing - LDR (bath)</t>
  </si>
  <si>
    <t>BLIN</t>
  </si>
  <si>
    <t>Bay - Linen</t>
  </si>
  <si>
    <t>BLST</t>
  </si>
  <si>
    <t>Blood Store</t>
  </si>
  <si>
    <t>Store - Blood</t>
  </si>
  <si>
    <t>BMEQ</t>
  </si>
  <si>
    <t>Bay - Mobile Equipment</t>
  </si>
  <si>
    <t>Bay - Mob Eq</t>
  </si>
  <si>
    <t>BMT-4</t>
  </si>
  <si>
    <t>Bay - Meal Trolley, 4m2</t>
  </si>
  <si>
    <t>Bay - Meal Trolley</t>
  </si>
  <si>
    <t>BPATH</t>
  </si>
  <si>
    <t>Bay - Pathology</t>
  </si>
  <si>
    <t>Bay - Path</t>
  </si>
  <si>
    <t>BPH</t>
  </si>
  <si>
    <t>Bay - Public Telephone</t>
  </si>
  <si>
    <t>Bay - Telephone</t>
  </si>
  <si>
    <t>BPROP</t>
  </si>
  <si>
    <t>Bay - Property, Staff</t>
  </si>
  <si>
    <t>Bay - Property Staff</t>
  </si>
  <si>
    <t>BPTS</t>
  </si>
  <si>
    <t>Bay - Pneumatic Tube</t>
  </si>
  <si>
    <t>Bay - PTS</t>
  </si>
  <si>
    <t>BRES</t>
  </si>
  <si>
    <t>Bay - Resuscitation Trolley</t>
  </si>
  <si>
    <t>Bay - Resus Trolley</t>
  </si>
  <si>
    <t>BVM-3</t>
  </si>
  <si>
    <t>Bay - Vending Machine</t>
  </si>
  <si>
    <t>Bay - Vending</t>
  </si>
  <si>
    <t>BWC</t>
  </si>
  <si>
    <t>Bay - Wheelchair Park</t>
  </si>
  <si>
    <t>Bay - Wheelchair</t>
  </si>
  <si>
    <t>BWD-1</t>
  </si>
  <si>
    <t>Bay - Water Dispenser</t>
  </si>
  <si>
    <t>Bay – Water</t>
  </si>
  <si>
    <t>CHPT</t>
  </si>
  <si>
    <t>Change Cubicle - Patient, 2m2</t>
  </si>
  <si>
    <t>Change - Patient</t>
  </si>
  <si>
    <t>CHPT-12</t>
  </si>
  <si>
    <t>Change Room - Patient (Male/Female), 12m2</t>
  </si>
  <si>
    <t>Change - Patient (M/F)</t>
  </si>
  <si>
    <t>CHPT-D</t>
  </si>
  <si>
    <t>Change Cubicle - Accessible, 4m2</t>
  </si>
  <si>
    <t>Change - Accessible</t>
  </si>
  <si>
    <t>CHST-10</t>
  </si>
  <si>
    <t>Change - Staff, 10m2</t>
  </si>
  <si>
    <t>Change - Staff</t>
  </si>
  <si>
    <t>CHST-35</t>
  </si>
  <si>
    <t>Change - Staff, 35m2</t>
  </si>
  <si>
    <t>CLAB-EP</t>
  </si>
  <si>
    <t>Catheter Laboratory - Electrophysiology Studies</t>
  </si>
  <si>
    <t>Cath Lab - Electrophysiology Studies</t>
  </si>
  <si>
    <t>CLAB-I</t>
  </si>
  <si>
    <t>Catheter Laboratory - Interventional</t>
  </si>
  <si>
    <t>Cath Lab - Interventional</t>
  </si>
  <si>
    <t>CLCR-EP</t>
  </si>
  <si>
    <t>Catheter Laboratory EP Control Room</t>
  </si>
  <si>
    <t>Cath Lab -EP Control Room</t>
  </si>
  <si>
    <t>CLCR-I</t>
  </si>
  <si>
    <t>Catheter Laboratory Interventional Control Room</t>
  </si>
  <si>
    <t>Cath Lab Interventional Control Room</t>
  </si>
  <si>
    <t>CLN-10</t>
  </si>
  <si>
    <t>Clean Store, 10m2</t>
  </si>
  <si>
    <t>Store - Cleaner</t>
  </si>
  <si>
    <t>CLN-MED-20</t>
  </si>
  <si>
    <t>Clean Store / Medication Room, 20m2</t>
  </si>
  <si>
    <t>Clean Store / Medication</t>
  </si>
  <si>
    <t>CLN-MED-S</t>
  </si>
  <si>
    <t>Clean Store / Medication Room, Sub</t>
  </si>
  <si>
    <t>Clean Store / Med - Sub</t>
  </si>
  <si>
    <t>CLRM-10</t>
  </si>
  <si>
    <t>Cleaner's Room, 10m2</t>
  </si>
  <si>
    <t>Cleaner</t>
  </si>
  <si>
    <t>CLRM-5</t>
  </si>
  <si>
    <t>Cleaner's Room, 5m2</t>
  </si>
  <si>
    <t>CLUP-10</t>
  </si>
  <si>
    <t>Clean-Up Room - Shared, 10m2</t>
  </si>
  <si>
    <t>Clean-Up - Shared</t>
  </si>
  <si>
    <t>CLUP-7</t>
  </si>
  <si>
    <t>Clean-Up Room, 7m2</t>
  </si>
  <si>
    <t xml:space="preserve">Clean-Up </t>
  </si>
  <si>
    <t>CLUP-P</t>
  </si>
  <si>
    <t>Clean-Up Room (Pathology), 12m2</t>
  </si>
  <si>
    <t>Clean-Up (Pathology)</t>
  </si>
  <si>
    <t>COMM</t>
  </si>
  <si>
    <t>Communications Room</t>
  </si>
  <si>
    <t>Comms</t>
  </si>
  <si>
    <t>CONS</t>
  </si>
  <si>
    <t>Consult Room</t>
  </si>
  <si>
    <t>Consult</t>
  </si>
  <si>
    <t>CONS-ENT-OP</t>
  </si>
  <si>
    <t>Consult Room - ENT/ Ophthalmology</t>
  </si>
  <si>
    <t>Consult - ENT/ Ophthalmology</t>
  </si>
  <si>
    <t>CONS-UN</t>
  </si>
  <si>
    <t>Consult Room - Universal Access</t>
  </si>
  <si>
    <t>Consult - Universal Access</t>
  </si>
  <si>
    <t>CORR</t>
  </si>
  <si>
    <t>Corridor - Patient Treatment Areas</t>
  </si>
  <si>
    <t>Corridor - Clinical</t>
  </si>
  <si>
    <t>CTCR</t>
  </si>
  <si>
    <t>CT Imaging Control Room</t>
  </si>
  <si>
    <t>CT Control</t>
  </si>
  <si>
    <t>CTIR</t>
  </si>
  <si>
    <t>CT Imaging Room</t>
  </si>
  <si>
    <t>CT Imaging</t>
  </si>
  <si>
    <t>CTPR</t>
  </si>
  <si>
    <t>CT Planning Room</t>
  </si>
  <si>
    <t>CT Planning</t>
  </si>
  <si>
    <t>DEN-MLB</t>
  </si>
  <si>
    <t>Dental Laboratory, Minor</t>
  </si>
  <si>
    <t>Dental Lab - Minor</t>
  </si>
  <si>
    <t>DENSR-1</t>
  </si>
  <si>
    <t>Dental Surgery, Type 1</t>
  </si>
  <si>
    <t>Dental Surgery</t>
  </si>
  <si>
    <t>DENSR-2</t>
  </si>
  <si>
    <t>Dental Surgery, Type 2</t>
  </si>
  <si>
    <t>DINBEV-25</t>
  </si>
  <si>
    <t>Dining Room/Beverage Bay (Mental Health), 25m2</t>
  </si>
  <si>
    <t>Dining/Bev Bay - MH</t>
  </si>
  <si>
    <t>DINR</t>
  </si>
  <si>
    <t>Dining - Patients</t>
  </si>
  <si>
    <t>DISP-10</t>
  </si>
  <si>
    <t>Disposal Room, 10m2</t>
  </si>
  <si>
    <t>Disposal</t>
  </si>
  <si>
    <t>DISP-8</t>
  </si>
  <si>
    <t>Disposal Room, 8m2</t>
  </si>
  <si>
    <t>DTUR-10</t>
  </si>
  <si>
    <t>Dirty Utility, 10m2</t>
  </si>
  <si>
    <t>Dirty Utility</t>
  </si>
  <si>
    <t>DTUR-12</t>
  </si>
  <si>
    <t>Dirty Utility, 12m2</t>
  </si>
  <si>
    <t>DTUR-14</t>
  </si>
  <si>
    <t>Dirty Utility, 14m2</t>
  </si>
  <si>
    <t>DTUR-S</t>
  </si>
  <si>
    <t>Dirty Utility, Sub</t>
  </si>
  <si>
    <t>Dirty Utility - Sub</t>
  </si>
  <si>
    <t>ECHO-TOE</t>
  </si>
  <si>
    <t>Echocardiography - Transoesophageal</t>
  </si>
  <si>
    <t>ECL-10</t>
  </si>
  <si>
    <t>Equipment Clean-Up, 10m2</t>
  </si>
  <si>
    <t>Clean-Up - Equip</t>
  </si>
  <si>
    <t>ECL-12</t>
  </si>
  <si>
    <t>Equipment Clean-Up/Loan Equipment, 12m2</t>
  </si>
  <si>
    <t>Clean-Up - Loan Equip</t>
  </si>
  <si>
    <t>ECL-14</t>
  </si>
  <si>
    <t>Equipment Clean-Up, 14m2</t>
  </si>
  <si>
    <t>ECL-8</t>
  </si>
  <si>
    <t>Equipment Clean-Up, 8m2</t>
  </si>
  <si>
    <t>ENPR</t>
  </si>
  <si>
    <t>Procedure Room - Endoscopy</t>
  </si>
  <si>
    <t>Procedure - Endoscopy</t>
  </si>
  <si>
    <t>ENS-ACC</t>
  </si>
  <si>
    <t>Ensuite - Accessible, 7m2</t>
  </si>
  <si>
    <t>Ensuite - Access</t>
  </si>
  <si>
    <t>ENS-BA</t>
  </si>
  <si>
    <t>Ensuite - Bariatric, 7m2</t>
  </si>
  <si>
    <t>Ensuite - Bariatric</t>
  </si>
  <si>
    <t>ENS-BR</t>
  </si>
  <si>
    <t>Ensuite - Birthing, 7m2</t>
  </si>
  <si>
    <t>Ensuite - Birthing</t>
  </si>
  <si>
    <t>ENS-MH-A</t>
  </si>
  <si>
    <t>Ensuite - Mental Health, Inboard, 5m2</t>
  </si>
  <si>
    <t>Ensuite - MH</t>
  </si>
  <si>
    <t>ENS-MH-B</t>
  </si>
  <si>
    <t>Ensuite - Mental Health, Inboard Access from Corridor, 5m2</t>
  </si>
  <si>
    <t>ENS-SH</t>
  </si>
  <si>
    <t>Ensuite - Shared, 6m2</t>
  </si>
  <si>
    <t>Ensuite - Shared</t>
  </si>
  <si>
    <t>ENS-SP</t>
  </si>
  <si>
    <t>Ensuite - Special, 6m2</t>
  </si>
  <si>
    <t>Ensuite - Special</t>
  </si>
  <si>
    <t>ENS-ST-A1</t>
  </si>
  <si>
    <t>Ensuite - Inboard - Alternative 1, 5m2</t>
  </si>
  <si>
    <t>Ensuite</t>
  </si>
  <si>
    <t>ENS-ST-A2</t>
  </si>
  <si>
    <t>Ensuite - Inboard - Alternative 2, 5m2</t>
  </si>
  <si>
    <t>ENS-ST-A3</t>
  </si>
  <si>
    <t>Ensuite - Inboard - Alternative 3, 5m2</t>
  </si>
  <si>
    <t>ENS-ST-B</t>
  </si>
  <si>
    <t>Ensuite - Outboard, 5m2</t>
  </si>
  <si>
    <t>ENS-ST-C</t>
  </si>
  <si>
    <t>Ensuite - Back to Back, 5m2</t>
  </si>
  <si>
    <t>FLUO</t>
  </si>
  <si>
    <t xml:space="preserve">Fluoroscopy Room </t>
  </si>
  <si>
    <t>Fluoroscopy</t>
  </si>
  <si>
    <t>FLUOC</t>
  </si>
  <si>
    <t xml:space="preserve">Fluoroscopy Control Room </t>
  </si>
  <si>
    <t>Fluoroscopy Control</t>
  </si>
  <si>
    <t>GENXR</t>
  </si>
  <si>
    <t xml:space="preserve">General X-Ray Room </t>
  </si>
  <si>
    <t>General X-Ray</t>
  </si>
  <si>
    <t>GYAH-GP</t>
  </si>
  <si>
    <t>Gymnasium, Group Therapy</t>
  </si>
  <si>
    <t>Gymnasium - Group</t>
  </si>
  <si>
    <t>GYAH-ID</t>
  </si>
  <si>
    <t>Gymnasium, Individual Treatment</t>
  </si>
  <si>
    <t>Gymnasium - Individual</t>
  </si>
  <si>
    <t>HYDP</t>
  </si>
  <si>
    <t>Hydrotherapy Pool</t>
  </si>
  <si>
    <t>Pool - Hydrotherapy</t>
  </si>
  <si>
    <t>INTF-MH</t>
  </si>
  <si>
    <t>Interview Room - Mental Health</t>
  </si>
  <si>
    <t>Interview - MH</t>
  </si>
  <si>
    <t>INTV</t>
  </si>
  <si>
    <t>Interview Room</t>
  </si>
  <si>
    <t>Interview</t>
  </si>
  <si>
    <t>LAUN-MH</t>
  </si>
  <si>
    <t>Laundry - Mental Health, 6m2</t>
  </si>
  <si>
    <t>Laundry - MH</t>
  </si>
  <si>
    <t>LAUN-PT</t>
  </si>
  <si>
    <t>Laundry - Patient, 6m2</t>
  </si>
  <si>
    <t>Laundry - Patient</t>
  </si>
  <si>
    <t>LINAC</t>
  </si>
  <si>
    <t>Linear Accelerator Treatment Room</t>
  </si>
  <si>
    <t>Linear Accelerator - Treatment</t>
  </si>
  <si>
    <t>LINAC-CR</t>
  </si>
  <si>
    <t>Linear Accelerator Control Room</t>
  </si>
  <si>
    <t>Linear Accelerator - Control</t>
  </si>
  <si>
    <t>LNPA-12</t>
  </si>
  <si>
    <t>Lounge - Parent, 12m2</t>
  </si>
  <si>
    <t>Lounge - Parent</t>
  </si>
  <si>
    <t>LNPF-20</t>
  </si>
  <si>
    <t>Lounge - Patient / Family, 20m2</t>
  </si>
  <si>
    <t>Lounge - Patient / Family</t>
  </si>
  <si>
    <t>LNPT-10</t>
  </si>
  <si>
    <t>Lounge - Patient / Family, 10m2</t>
  </si>
  <si>
    <t>LNPT-30</t>
  </si>
  <si>
    <t>Lounge - Patient / Family, 30m2</t>
  </si>
  <si>
    <t>MAMMO</t>
  </si>
  <si>
    <t xml:space="preserve">Mammography Room </t>
  </si>
  <si>
    <t>Mammography</t>
  </si>
  <si>
    <t>MED-14</t>
  </si>
  <si>
    <t>Medication Room, 14m2</t>
  </si>
  <si>
    <t>Medication</t>
  </si>
  <si>
    <t>MEET-12</t>
  </si>
  <si>
    <t>Meeting Room, 12m2</t>
  </si>
  <si>
    <t>Meeting</t>
  </si>
  <si>
    <t>MEET-9</t>
  </si>
  <si>
    <t>Meeting Room, 9m2</t>
  </si>
  <si>
    <t>MEET-L-15</t>
  </si>
  <si>
    <t>Meeting Room, 15m2</t>
  </si>
  <si>
    <t>MEET-L-20</t>
  </si>
  <si>
    <t>Meeting Room, 20m2</t>
  </si>
  <si>
    <t>MEET-L-30</t>
  </si>
  <si>
    <t>Meeting Room, 30m2</t>
  </si>
  <si>
    <t>MEET-L-55</t>
  </si>
  <si>
    <t>Meeting Room, 55m2</t>
  </si>
  <si>
    <t>MOR-AU</t>
  </si>
  <si>
    <t>Mortuary - Autopsy Room</t>
  </si>
  <si>
    <t>Mortuary - Autopsy</t>
  </si>
  <si>
    <t>MOR-BH</t>
  </si>
  <si>
    <t>Mortuary - Body Holding</t>
  </si>
  <si>
    <t>Mortuary - Body Hold</t>
  </si>
  <si>
    <t>MOR-BR</t>
  </si>
  <si>
    <t>Mortuary - Body Reception</t>
  </si>
  <si>
    <t>MOR-VR</t>
  </si>
  <si>
    <t>Mortuary - Viewing Room</t>
  </si>
  <si>
    <t>Mortuary - Viewing</t>
  </si>
  <si>
    <t>MOR-W</t>
  </si>
  <si>
    <t xml:space="preserve">Mortuary - Waiting </t>
  </si>
  <si>
    <t>MRICR</t>
  </si>
  <si>
    <t xml:space="preserve">MRI Control Room </t>
  </si>
  <si>
    <t xml:space="preserve">MRI Control </t>
  </si>
  <si>
    <t>MRIR</t>
  </si>
  <si>
    <t xml:space="preserve">MRI Room </t>
  </si>
  <si>
    <t>MRI</t>
  </si>
  <si>
    <t>NBIC-HD</t>
  </si>
  <si>
    <t>Neonatal Bay - Intensive Care/ High Dependency Care</t>
  </si>
  <si>
    <t>Neonatal Bay - High Dep</t>
  </si>
  <si>
    <t>NBLD</t>
  </si>
  <si>
    <t>Neonatal Bay - Low Dependency Care</t>
  </si>
  <si>
    <t>Neonatal Bay - Low Dep</t>
  </si>
  <si>
    <t>OFF-2P</t>
  </si>
  <si>
    <t>Office - 2 Person Shared, 12m2</t>
  </si>
  <si>
    <t>Office 2P</t>
  </si>
  <si>
    <t>OFF-3P</t>
  </si>
  <si>
    <t>Office - 3 Person Shared, 15m2</t>
  </si>
  <si>
    <t>Office 3P</t>
  </si>
  <si>
    <t>OFF-4P</t>
  </si>
  <si>
    <t>Office - 4 Person Shared, 20m2</t>
  </si>
  <si>
    <t>Office 4P</t>
  </si>
  <si>
    <t>OFF-CLN</t>
  </si>
  <si>
    <t>Office - Clinical Workroom</t>
  </si>
  <si>
    <t>Office - Clinical</t>
  </si>
  <si>
    <t>OFF-S12</t>
  </si>
  <si>
    <t>Office - Single Person, 12m2</t>
  </si>
  <si>
    <t>Office 1P</t>
  </si>
  <si>
    <t>OFF-S9</t>
  </si>
  <si>
    <t>Office - Single Person, 9m2</t>
  </si>
  <si>
    <t>OFF-SWS</t>
  </si>
  <si>
    <t>Office - Shared Workstation, 2.2m2</t>
  </si>
  <si>
    <t>Workstation</t>
  </si>
  <si>
    <t>OFF-WI-5</t>
  </si>
  <si>
    <t>Office - Write-up, 5m2</t>
  </si>
  <si>
    <t>Write-up</t>
  </si>
  <si>
    <t>OPG</t>
  </si>
  <si>
    <t xml:space="preserve">OPG Room </t>
  </si>
  <si>
    <t>ORGN</t>
  </si>
  <si>
    <t>Operating Room - General</t>
  </si>
  <si>
    <t>Operating - General</t>
  </si>
  <si>
    <t>OVBR</t>
  </si>
  <si>
    <t>Overnight Stay - Bedroom</t>
  </si>
  <si>
    <t>O/S Bed</t>
  </si>
  <si>
    <t>OVES</t>
  </si>
  <si>
    <t>Overnight Stay - Ensuite</t>
  </si>
  <si>
    <t>O/S Ensuite</t>
  </si>
  <si>
    <t>PAR</t>
  </si>
  <si>
    <t>Parenting Room</t>
  </si>
  <si>
    <t>Parenting</t>
  </si>
  <si>
    <t>PBAT</t>
  </si>
  <si>
    <t xml:space="preserve">Patient Bay, Emergency - Ambulance Triage  </t>
  </si>
  <si>
    <t xml:space="preserve">Patient Bay - Triage  </t>
  </si>
  <si>
    <t>PBIC</t>
  </si>
  <si>
    <t>Patient Bay - Intensive Care</t>
  </si>
  <si>
    <t>Patient Bay - Intensive</t>
  </si>
  <si>
    <t>PBTR-A</t>
  </si>
  <si>
    <t xml:space="preserve">Patient Bay, Emergency - Acute Treatment </t>
  </si>
  <si>
    <t>Patient Bay - Acute</t>
  </si>
  <si>
    <t>PBTR-AS</t>
  </si>
  <si>
    <t>Patient Room, Emergency - Acute Treatment Special</t>
  </si>
  <si>
    <t>Patient ED - Acute Treatment Special</t>
  </si>
  <si>
    <t>PBTR-FT</t>
  </si>
  <si>
    <t xml:space="preserve">Patient Bay, Emergency - Fast Track </t>
  </si>
  <si>
    <t xml:space="preserve">Patient Bay ED - Fast Track </t>
  </si>
  <si>
    <t>PBTR-H-6</t>
  </si>
  <si>
    <t>Patient Bay - Holding, 6m2</t>
  </si>
  <si>
    <t>Patient Bay - Holding</t>
  </si>
  <si>
    <t>PBTR-H-9</t>
  </si>
  <si>
    <t>Patient Bay - Holding, 9m2</t>
  </si>
  <si>
    <t>PBTR-MD</t>
  </si>
  <si>
    <t>Patient Bay - Medical Day Treatment</t>
  </si>
  <si>
    <t>Patient Bay - Day</t>
  </si>
  <si>
    <t>PBTR-NA</t>
  </si>
  <si>
    <t xml:space="preserve">Patient Bay, Emergency - Non Acute Treatment </t>
  </si>
  <si>
    <t xml:space="preserve">Patient Bay ED - Non Acute </t>
  </si>
  <si>
    <t>PBTR-R</t>
  </si>
  <si>
    <t xml:space="preserve">Patient Bay, Emergency - Resuscitation </t>
  </si>
  <si>
    <t>Patient Bay ED - Resuscitation</t>
  </si>
  <si>
    <t>PBTR-RD-A</t>
  </si>
  <si>
    <t>Patient Bay - Renal Dialysis, Chair</t>
  </si>
  <si>
    <t>PBTR-RD-B</t>
  </si>
  <si>
    <t>Patient Bay - Renal Dialysis, Bed</t>
  </si>
  <si>
    <t>PBTR-RS1</t>
  </si>
  <si>
    <t>Patient Bay - Recovery, Stage 1, 9m2</t>
  </si>
  <si>
    <t>PET-CT</t>
  </si>
  <si>
    <t xml:space="preserve">PET-CT Imaging Room </t>
  </si>
  <si>
    <t>PHA-CO</t>
  </si>
  <si>
    <t>Pharmacy - Counter</t>
  </si>
  <si>
    <t>PHA-DB</t>
  </si>
  <si>
    <t>Pharmacy - Distribution Workstation</t>
  </si>
  <si>
    <t>PHA-DS</t>
  </si>
  <si>
    <t>Pharmacy - Dispensing Workstation</t>
  </si>
  <si>
    <t>PHA-PR</t>
  </si>
  <si>
    <t>Pharmacy - Preparation Room, Non-Aseptic</t>
  </si>
  <si>
    <t>PHA-RE</t>
  </si>
  <si>
    <t>Pharmacy - Returns Workstation</t>
  </si>
  <si>
    <t>PLAP-10</t>
  </si>
  <si>
    <t>Play Area - Paediatric, 10m2</t>
  </si>
  <si>
    <t>PLAP-20</t>
  </si>
  <si>
    <t>Play Area - Paediatric, 20m2</t>
  </si>
  <si>
    <t>PLNT-WT</t>
  </si>
  <si>
    <t>Plant - Water Treatment</t>
  </si>
  <si>
    <t>PLST</t>
  </si>
  <si>
    <t>Plaster Room</t>
  </si>
  <si>
    <t>PROC</t>
  </si>
  <si>
    <t>Procedure Room</t>
  </si>
  <si>
    <t>PTRY</t>
  </si>
  <si>
    <t>Pantry</t>
  </si>
  <si>
    <t>REC-E</t>
  </si>
  <si>
    <t xml:space="preserve">Reception, Emergency </t>
  </si>
  <si>
    <t>RECL-10</t>
  </si>
  <si>
    <t>Reception/ Clerical, 10m2</t>
  </si>
  <si>
    <t>RECL-12</t>
  </si>
  <si>
    <t>Reception/ Clerical, 12m2</t>
  </si>
  <si>
    <t>RECL-15</t>
  </si>
  <si>
    <t>Reception/ Clerical, 15m2</t>
  </si>
  <si>
    <t>REPR</t>
  </si>
  <si>
    <t>Reporting Room</t>
  </si>
  <si>
    <t>REPW</t>
  </si>
  <si>
    <t>Reporting Workstation</t>
  </si>
  <si>
    <t>SCRB-4</t>
  </si>
  <si>
    <t>Scrub Up, 4m2</t>
  </si>
  <si>
    <t>SECL</t>
  </si>
  <si>
    <t>Seclusion Room</t>
  </si>
  <si>
    <t>SECR-10</t>
  </si>
  <si>
    <t>Security Room, 10m2</t>
  </si>
  <si>
    <t>SHAC</t>
  </si>
  <si>
    <t>Shower - Accessible</t>
  </si>
  <si>
    <t>SHPT</t>
  </si>
  <si>
    <t>Shower - Patient</t>
  </si>
  <si>
    <t>SHST</t>
  </si>
  <si>
    <t>Shower - Staff</t>
  </si>
  <si>
    <t>SPECC</t>
  </si>
  <si>
    <t>Specimen Collection Bay</t>
  </si>
  <si>
    <t>SPECT-CT</t>
  </si>
  <si>
    <t xml:space="preserve">SPECT-CT Imaging Room </t>
  </si>
  <si>
    <t>SPECT-CTCR</t>
  </si>
  <si>
    <t xml:space="preserve">SPECT-CT Control Room </t>
  </si>
  <si>
    <t>SPREC</t>
  </si>
  <si>
    <t>Specimen Reception/ Sort/ Preparation</t>
  </si>
  <si>
    <t>SRM-15</t>
  </si>
  <si>
    <t>Staff Room, 15m2</t>
  </si>
  <si>
    <t>SRM-35</t>
  </si>
  <si>
    <t>Staff Room, 35m2</t>
  </si>
  <si>
    <t>SSTN-10</t>
  </si>
  <si>
    <t>Staff Station, 10m2</t>
  </si>
  <si>
    <t>SSTN-14</t>
  </si>
  <si>
    <t>Staff Station, 14m2</t>
  </si>
  <si>
    <t>SSTN-20</t>
  </si>
  <si>
    <t>Staff Station, 20m2</t>
  </si>
  <si>
    <t>STAD</t>
  </si>
  <si>
    <t>Store - Accountable Drugs</t>
  </si>
  <si>
    <t>STBK-20</t>
  </si>
  <si>
    <t>Store - Bulk, 20m2</t>
  </si>
  <si>
    <t>STBK-40</t>
  </si>
  <si>
    <t>Store - Bulk, 40m2</t>
  </si>
  <si>
    <t>STCL</t>
  </si>
  <si>
    <t>Store - Cleaners</t>
  </si>
  <si>
    <t>STEQ-14</t>
  </si>
  <si>
    <t>Store - Equipment, 14m2</t>
  </si>
  <si>
    <t>STEQ-20</t>
  </si>
  <si>
    <t>Store - Equipment, 20m2</t>
  </si>
  <si>
    <t>STFS-10</t>
  </si>
  <si>
    <t>Store - Files, 10m2</t>
  </si>
  <si>
    <t>STFS-20</t>
  </si>
  <si>
    <t>Store - Files, 20m2</t>
  </si>
  <si>
    <t>STGN</t>
  </si>
  <si>
    <t>Store - General</t>
  </si>
  <si>
    <t>STPP</t>
  </si>
  <si>
    <t>Store - Patient Property</t>
  </si>
  <si>
    <t>STPS-10</t>
  </si>
  <si>
    <t>Store - Photocopy/ Stationery, 10m2</t>
  </si>
  <si>
    <t>STPS-8</t>
  </si>
  <si>
    <t>Store - Photocopy/ Stationery, 8m2</t>
  </si>
  <si>
    <t>STRT</t>
  </si>
  <si>
    <t>Stress Testing</t>
  </si>
  <si>
    <t>STSS-20</t>
  </si>
  <si>
    <t>Store - Sterile Stock, 20m2</t>
  </si>
  <si>
    <t>STSS-CC</t>
  </si>
  <si>
    <t>Store - Sterile Stock, Central Core</t>
  </si>
  <si>
    <t>TRIAGE-1</t>
  </si>
  <si>
    <t xml:space="preserve">Triage Assessment Room, Emergency - Type 1 </t>
  </si>
  <si>
    <t>TRIAGE-2</t>
  </si>
  <si>
    <t xml:space="preserve">Triage Assessment Room, Emergency - Type 2 </t>
  </si>
  <si>
    <t>TRMT</t>
  </si>
  <si>
    <t>Treatment Room</t>
  </si>
  <si>
    <t>TRMT-HTS</t>
  </si>
  <si>
    <t>Treatment Room - Hand Therapy / Splinting</t>
  </si>
  <si>
    <t>TRMT-POD</t>
  </si>
  <si>
    <t>Treatment Room - Podiatry</t>
  </si>
  <si>
    <t>ULTR</t>
  </si>
  <si>
    <t xml:space="preserve">Ultrasound Room </t>
  </si>
  <si>
    <t>ULTR-PR</t>
  </si>
  <si>
    <t xml:space="preserve">Ultrasound Room - Procedures </t>
  </si>
  <si>
    <t>WAIT-10</t>
  </si>
  <si>
    <t>Waiting, 10m2</t>
  </si>
  <si>
    <t>WAIT-20</t>
  </si>
  <si>
    <t>Waiting, 20m2</t>
  </si>
  <si>
    <t>WAIT-30</t>
  </si>
  <si>
    <t>Waiting, 30m2</t>
  </si>
  <si>
    <t>WAIT-50</t>
  </si>
  <si>
    <t>Waiting, 50m2</t>
  </si>
  <si>
    <t>WAIT-SEC</t>
  </si>
  <si>
    <t>Waiting - Secure, 6m2</t>
  </si>
  <si>
    <t>WAIT-SUB</t>
  </si>
  <si>
    <t>Waiting - Sub, 5m2</t>
  </si>
  <si>
    <t>WCAC</t>
  </si>
  <si>
    <t>Toilet - Accessible</t>
  </si>
  <si>
    <t>WCPT</t>
  </si>
  <si>
    <t>Toilet - Patient</t>
  </si>
  <si>
    <t>WCPU</t>
  </si>
  <si>
    <t xml:space="preserve">Toilet - Public </t>
  </si>
  <si>
    <t>WCST</t>
  </si>
  <si>
    <t>Toilet - Staff</t>
  </si>
  <si>
    <t>Objectives</t>
  </si>
  <si>
    <r>
      <t>-</t>
    </r>
    <r>
      <rPr>
        <sz val="7"/>
        <color theme="1"/>
        <rFont val="Times New Roman"/>
        <family val="1"/>
      </rPr>
      <t xml:space="preserve">          </t>
    </r>
    <r>
      <rPr>
        <sz val="11"/>
        <color theme="1"/>
        <rFont val="Arial"/>
        <family val="2"/>
        <scheme val="minor"/>
      </rPr>
      <t>Provide the steps needed to develop a SoA from briefing stage, through design and into project delivery</t>
    </r>
  </si>
  <si>
    <r>
      <t>-</t>
    </r>
    <r>
      <rPr>
        <sz val="7"/>
        <color theme="1"/>
        <rFont val="Times New Roman"/>
        <family val="1"/>
      </rPr>
      <t xml:space="preserve">          </t>
    </r>
    <r>
      <rPr>
        <sz val="11"/>
        <color theme="1"/>
        <rFont val="Arial"/>
        <family val="2"/>
        <scheme val="minor"/>
      </rPr>
      <t>To provide for greater transparency across the development of project SoA reporting with particular focus on tracking changes against source AHFG HPU SoAs</t>
    </r>
  </si>
  <si>
    <r>
      <t>-</t>
    </r>
    <r>
      <rPr>
        <sz val="7"/>
        <color theme="1"/>
        <rFont val="Times New Roman"/>
        <family val="1"/>
      </rPr>
      <t xml:space="preserve">          </t>
    </r>
    <r>
      <rPr>
        <sz val="11"/>
        <color theme="1"/>
        <rFont val="Arial"/>
        <family val="2"/>
        <scheme val="minor"/>
      </rPr>
      <t>To achieve consistent reporting formats and outputs across the various projects</t>
    </r>
  </si>
  <si>
    <r>
      <t>-</t>
    </r>
    <r>
      <rPr>
        <sz val="7"/>
        <color theme="1"/>
        <rFont val="Times New Roman"/>
        <family val="1"/>
      </rPr>
      <t xml:space="preserve">          </t>
    </r>
    <r>
      <rPr>
        <sz val="11"/>
        <color theme="1"/>
        <rFont val="Arial"/>
        <family val="2"/>
        <scheme val="minor"/>
      </rPr>
      <t>To offer a template that can be adopted, mimicked or replicated</t>
    </r>
  </si>
  <si>
    <t>Assumptions</t>
  </si>
  <si>
    <r>
      <t>-</t>
    </r>
    <r>
      <rPr>
        <sz val="7"/>
        <color theme="1"/>
        <rFont val="Times New Roman"/>
        <family val="1"/>
      </rPr>
      <t xml:space="preserve">          </t>
    </r>
    <r>
      <rPr>
        <sz val="11"/>
        <color theme="1"/>
        <rFont val="Arial"/>
        <family val="2"/>
        <scheme val="minor"/>
      </rPr>
      <t>The AHFG HPU SOA are used to establish and inform the briefing SoA</t>
    </r>
  </si>
  <si>
    <r>
      <t>-</t>
    </r>
    <r>
      <rPr>
        <sz val="7"/>
        <color theme="1"/>
        <rFont val="Times New Roman"/>
        <family val="1"/>
      </rPr>
      <t xml:space="preserve">          </t>
    </r>
    <r>
      <rPr>
        <sz val="11"/>
        <color theme="1"/>
        <rFont val="Arial"/>
        <family val="2"/>
        <scheme val="minor"/>
      </rPr>
      <t>The AHFG Standard Components will be used to populate project rooms and derived rooms</t>
    </r>
  </si>
  <si>
    <r>
      <t>-</t>
    </r>
    <r>
      <rPr>
        <sz val="7"/>
        <color theme="1"/>
        <rFont val="Times New Roman"/>
        <family val="1"/>
      </rPr>
      <t xml:space="preserve">          </t>
    </r>
    <r>
      <rPr>
        <sz val="11"/>
        <color theme="1"/>
        <rFont val="Arial"/>
        <family val="2"/>
        <scheme val="minor"/>
      </rPr>
      <t>Appropriate software will be used to manage the project data throughout the project design phases</t>
    </r>
  </si>
  <si>
    <r>
      <t>-</t>
    </r>
    <r>
      <rPr>
        <sz val="7"/>
        <color theme="1"/>
        <rFont val="Times New Roman"/>
        <family val="1"/>
      </rPr>
      <t xml:space="preserve">          </t>
    </r>
    <r>
      <rPr>
        <sz val="11"/>
        <color theme="1"/>
        <rFont val="Arial"/>
        <family val="2"/>
        <scheme val="minor"/>
      </rPr>
      <t>The project brief SoA will be digitally linked to the designed response</t>
    </r>
  </si>
  <si>
    <r>
      <t>-</t>
    </r>
    <r>
      <rPr>
        <sz val="7"/>
        <color theme="1"/>
        <rFont val="Times New Roman"/>
        <family val="1"/>
      </rPr>
      <t xml:space="preserve">          </t>
    </r>
    <r>
      <rPr>
        <sz val="11"/>
        <color theme="1"/>
        <rFont val="Arial"/>
        <family val="2"/>
        <scheme val="minor"/>
      </rPr>
      <t>All designed areas reported in the SoA will be calculated using the methodology described in AusHFG Part C</t>
    </r>
  </si>
  <si>
    <t>Establishing a Project SOA</t>
  </si>
  <si>
    <r>
      <t>-</t>
    </r>
    <r>
      <rPr>
        <sz val="7"/>
        <color theme="1"/>
        <rFont val="Times New Roman"/>
        <family val="1"/>
      </rPr>
      <t xml:space="preserve">          </t>
    </r>
    <r>
      <rPr>
        <sz val="11"/>
        <color theme="1"/>
        <rFont val="Arial"/>
        <family val="2"/>
        <scheme val="minor"/>
      </rPr>
      <t>It is recommended that the AHFG SOA’s are used as a starting point</t>
    </r>
  </si>
  <si>
    <r>
      <t>-</t>
    </r>
    <r>
      <rPr>
        <sz val="7"/>
        <color theme="1"/>
        <rFont val="Times New Roman"/>
        <family val="1"/>
      </rPr>
      <t xml:space="preserve">          </t>
    </r>
    <r>
      <rPr>
        <sz val="11"/>
        <color theme="1"/>
        <rFont val="Arial"/>
        <family val="2"/>
        <scheme val="minor"/>
      </rPr>
      <t>If no direct match exists, apply the closest AHFG HPU match and keep record of the project actions to adjust the HPU in the SOA comments</t>
    </r>
  </si>
  <si>
    <r>
      <t>-</t>
    </r>
    <r>
      <rPr>
        <sz val="7"/>
        <color theme="1"/>
        <rFont val="Times New Roman"/>
        <family val="1"/>
      </rPr>
      <t xml:space="preserve">          </t>
    </r>
    <r>
      <rPr>
        <sz val="11"/>
        <color theme="1"/>
        <rFont val="Arial"/>
        <family val="2"/>
        <scheme val="minor"/>
      </rPr>
      <t>A record of the HPU revision, issue details and status should be kept at the point of project establishment</t>
    </r>
  </si>
  <si>
    <r>
      <t>-</t>
    </r>
    <r>
      <rPr>
        <sz val="7"/>
        <color theme="1"/>
        <rFont val="Times New Roman"/>
        <family val="1"/>
      </rPr>
      <t xml:space="preserve">          </t>
    </r>
    <r>
      <rPr>
        <sz val="11"/>
        <color theme="1"/>
        <rFont val="Arial"/>
        <family val="2"/>
        <scheme val="minor"/>
      </rPr>
      <t>The AHFG HPU comments should be captured and tagged with the SOA commencement date or ‘AHFG’</t>
    </r>
  </si>
  <si>
    <r>
      <t>-</t>
    </r>
    <r>
      <rPr>
        <sz val="7"/>
        <color theme="1"/>
        <rFont val="Times New Roman"/>
        <family val="1"/>
      </rPr>
      <t xml:space="preserve">          </t>
    </r>
    <r>
      <rPr>
        <sz val="11"/>
        <color theme="1"/>
        <rFont val="Arial"/>
        <family val="2"/>
        <scheme val="minor"/>
      </rPr>
      <t>The AHFG HPU SOA will need to have the number fields converted from text to number format</t>
    </r>
  </si>
  <si>
    <t>Circulation, Travel, Engineering and Facade</t>
  </si>
  <si>
    <r>
      <t>-</t>
    </r>
    <r>
      <rPr>
        <sz val="7"/>
        <color theme="1"/>
        <rFont val="Times New Roman"/>
        <family val="1"/>
      </rPr>
      <t xml:space="preserve">          </t>
    </r>
    <r>
      <rPr>
        <sz val="11"/>
        <color theme="1"/>
        <rFont val="Arial"/>
        <family val="2"/>
        <scheme val="minor"/>
      </rPr>
      <t>Circulation is indicated for each sub-area in the AHFG HPU’s and these figures should be incorporated into the project SoA</t>
    </r>
  </si>
  <si>
    <r>
      <t>-</t>
    </r>
    <r>
      <rPr>
        <sz val="7"/>
        <color theme="1"/>
        <rFont val="Times New Roman"/>
        <family val="1"/>
      </rPr>
      <t xml:space="preserve">          </t>
    </r>
    <r>
      <rPr>
        <sz val="11"/>
        <color theme="1"/>
        <rFont val="Arial"/>
        <family val="2"/>
        <scheme val="minor"/>
      </rPr>
      <t>Travel and engineering briefed % figures should be agreed and incorporated on an SOA summary sheet and reported alongside the project totals</t>
    </r>
  </si>
  <si>
    <r>
      <t>-</t>
    </r>
    <r>
      <rPr>
        <sz val="7"/>
        <color theme="1"/>
        <rFont val="Times New Roman"/>
        <family val="1"/>
      </rPr>
      <t xml:space="preserve">          </t>
    </r>
    <r>
      <rPr>
        <sz val="11"/>
        <color theme="1"/>
        <rFont val="Arial"/>
        <family val="2"/>
        <scheme val="minor"/>
      </rPr>
      <t>A % can also be added to the summary page to represent the façade depending on project scale and type</t>
    </r>
  </si>
  <si>
    <t>AHFG HPUs and Standard components</t>
  </si>
  <si>
    <t>(from AHFG: Part B - Health Facility Briefing and Planning 0090 - Standard Components)</t>
  </si>
  <si>
    <t>• a shared understanding of room names, fit-out requirements and functions; and</t>
  </si>
  <si>
    <t>• a starting point for design.</t>
  </si>
  <si>
    <t>Room Names</t>
  </si>
  <si>
    <r>
      <t>-</t>
    </r>
    <r>
      <rPr>
        <sz val="7"/>
        <color theme="1"/>
        <rFont val="Times New Roman"/>
        <family val="1"/>
      </rPr>
      <t xml:space="preserve">          </t>
    </r>
    <r>
      <rPr>
        <sz val="11"/>
        <color theme="1"/>
        <rFont val="Arial"/>
        <family val="2"/>
        <scheme val="minor"/>
      </rPr>
      <t>See the list of AHFG standard components with recommended room names attached</t>
    </r>
  </si>
  <si>
    <r>
      <t>-</t>
    </r>
    <r>
      <rPr>
        <sz val="7"/>
        <color theme="1"/>
        <rFont val="Times New Roman"/>
        <family val="1"/>
      </rPr>
      <t xml:space="preserve">          </t>
    </r>
    <r>
      <rPr>
        <sz val="11"/>
        <color theme="1"/>
        <rFont val="Arial"/>
        <family val="2"/>
        <scheme val="minor"/>
      </rPr>
      <t>Use key word for all rooms names (Toilet - Staff)</t>
    </r>
  </si>
  <si>
    <r>
      <t>-</t>
    </r>
    <r>
      <rPr>
        <sz val="7"/>
        <color theme="1"/>
        <rFont val="Times New Roman"/>
        <family val="1"/>
      </rPr>
      <t xml:space="preserve">          </t>
    </r>
    <r>
      <rPr>
        <sz val="11"/>
        <color theme="1"/>
        <rFont val="Arial"/>
        <family val="2"/>
        <scheme val="minor"/>
      </rPr>
      <t>Avoid the use of commas and apostrophes in room names as these will interfere with any csv generated reports</t>
    </r>
  </si>
  <si>
    <r>
      <t>-</t>
    </r>
    <r>
      <rPr>
        <sz val="7"/>
        <color theme="1"/>
        <rFont val="Times New Roman"/>
        <family val="1"/>
      </rPr>
      <t xml:space="preserve">          </t>
    </r>
    <r>
      <rPr>
        <sz val="11"/>
        <color theme="1"/>
        <rFont val="Arial"/>
        <family val="2"/>
        <scheme val="minor"/>
      </rPr>
      <t>It’s advisable to remove the word ‘room’ from all rooms to reduce unnecessary content</t>
    </r>
  </si>
  <si>
    <r>
      <t>-</t>
    </r>
    <r>
      <rPr>
        <sz val="7"/>
        <color theme="1"/>
        <rFont val="Times New Roman"/>
        <family val="1"/>
      </rPr>
      <t xml:space="preserve">          </t>
    </r>
    <r>
      <rPr>
        <sz val="11"/>
        <color theme="1"/>
        <rFont val="Arial"/>
        <family val="2"/>
        <scheme val="minor"/>
      </rPr>
      <t>Remove the area from the room names ahead of concept design</t>
    </r>
  </si>
  <si>
    <r>
      <t>-</t>
    </r>
    <r>
      <rPr>
        <sz val="7"/>
        <color theme="1"/>
        <rFont val="Times New Roman"/>
        <family val="1"/>
      </rPr>
      <t xml:space="preserve">          </t>
    </r>
    <r>
      <rPr>
        <sz val="11"/>
        <color theme="1"/>
        <rFont val="Arial"/>
        <family val="2"/>
        <scheme val="minor"/>
      </rPr>
      <t>Inpatient bedrooms can have the name reduced to ‘Bed’ and have the correct AHFG room code assigned to identify type</t>
    </r>
  </si>
  <si>
    <r>
      <t>-</t>
    </r>
    <r>
      <rPr>
        <sz val="7"/>
        <color theme="1"/>
        <rFont val="Times New Roman"/>
        <family val="1"/>
      </rPr>
      <t xml:space="preserve">          </t>
    </r>
    <r>
      <rPr>
        <sz val="11"/>
        <color theme="1"/>
        <rFont val="Arial"/>
        <family val="2"/>
        <scheme val="minor"/>
      </rPr>
      <t>Some software systems allow a room name to be connected with a room name tag. However for those that don’t, it will be necessary to reduce the room name length so that it will fit inside the planned room once the room link is established (example: Toilet -Patient can be reduced to WCPT in order for the label to fit inside the room when printed at 1:100)</t>
    </r>
  </si>
  <si>
    <t>Room types</t>
  </si>
  <si>
    <r>
      <t>-</t>
    </r>
    <r>
      <rPr>
        <sz val="7"/>
        <color theme="1"/>
        <rFont val="Times New Roman"/>
        <family val="1"/>
      </rPr>
      <t xml:space="preserve">          </t>
    </r>
    <r>
      <rPr>
        <sz val="11"/>
        <color theme="1"/>
        <rFont val="Arial"/>
        <family val="2"/>
        <scheme val="minor"/>
      </rPr>
      <t>description and function;</t>
    </r>
  </si>
  <si>
    <r>
      <t>-</t>
    </r>
    <r>
      <rPr>
        <sz val="7"/>
        <color theme="1"/>
        <rFont val="Times New Roman"/>
        <family val="1"/>
      </rPr>
      <t xml:space="preserve">          </t>
    </r>
    <r>
      <rPr>
        <sz val="11"/>
        <color theme="1"/>
        <rFont val="Arial"/>
        <family val="2"/>
        <scheme val="minor"/>
      </rPr>
      <t>location and relationships; and</t>
    </r>
  </si>
  <si>
    <r>
      <t>-</t>
    </r>
    <r>
      <rPr>
        <sz val="7"/>
        <color theme="1"/>
        <rFont val="Times New Roman"/>
        <family val="1"/>
      </rPr>
      <t xml:space="preserve">          </t>
    </r>
    <r>
      <rPr>
        <sz val="11"/>
        <color theme="1"/>
        <rFont val="Arial"/>
        <family val="2"/>
        <scheme val="minor"/>
      </rPr>
      <t>other considerations.</t>
    </r>
  </si>
  <si>
    <t>The Project SoA should nominate each room type</t>
  </si>
  <si>
    <r>
      <t>-</t>
    </r>
    <r>
      <rPr>
        <sz val="7"/>
        <color theme="1"/>
        <rFont val="Times New Roman"/>
        <family val="1"/>
      </rPr>
      <t xml:space="preserve">          </t>
    </r>
    <r>
      <rPr>
        <sz val="11"/>
        <color theme="1"/>
        <rFont val="Arial"/>
        <family val="2"/>
        <scheme val="minor"/>
      </rPr>
      <t>Standard component (SC)</t>
    </r>
  </si>
  <si>
    <r>
      <t>-</t>
    </r>
    <r>
      <rPr>
        <sz val="7"/>
        <color theme="1"/>
        <rFont val="Times New Roman"/>
        <family val="1"/>
      </rPr>
      <t xml:space="preserve">          </t>
    </r>
    <r>
      <rPr>
        <sz val="11"/>
        <color theme="1"/>
        <rFont val="Arial"/>
        <family val="2"/>
        <scheme val="minor"/>
      </rPr>
      <t>Standard Component Derived (SC-D)</t>
    </r>
  </si>
  <si>
    <r>
      <t>-</t>
    </r>
    <r>
      <rPr>
        <sz val="7"/>
        <color theme="1"/>
        <rFont val="Times New Roman"/>
        <family val="1"/>
      </rPr>
      <t xml:space="preserve">          </t>
    </r>
    <r>
      <rPr>
        <sz val="11"/>
        <color theme="1"/>
        <rFont val="Arial"/>
        <family val="2"/>
        <scheme val="minor"/>
      </rPr>
      <t>Non-standard component (NS)</t>
    </r>
  </si>
  <si>
    <t>Standard components</t>
  </si>
  <si>
    <t xml:space="preserve">Comments section: </t>
  </si>
  <si>
    <r>
      <t>-</t>
    </r>
    <r>
      <rPr>
        <sz val="7"/>
        <color theme="1"/>
        <rFont val="Times New Roman"/>
        <family val="1"/>
      </rPr>
      <t xml:space="preserve">          </t>
    </r>
    <r>
      <rPr>
        <sz val="11"/>
        <color theme="1"/>
        <rFont val="Arial"/>
        <family val="2"/>
        <scheme val="minor"/>
      </rPr>
      <t>It is helpful to include comments that track the movement of an SOA in a consistent format</t>
    </r>
  </si>
  <si>
    <r>
      <t>-</t>
    </r>
    <r>
      <rPr>
        <sz val="7"/>
        <color theme="1"/>
        <rFont val="Times New Roman"/>
        <family val="1"/>
      </rPr>
      <t xml:space="preserve">          </t>
    </r>
    <r>
      <rPr>
        <sz val="11"/>
        <color theme="1"/>
        <rFont val="Arial"/>
        <family val="2"/>
        <scheme val="minor"/>
      </rPr>
      <t>This means the information is widely accessible and can be included in the SOA report</t>
    </r>
  </si>
  <si>
    <r>
      <t>-</t>
    </r>
    <r>
      <rPr>
        <sz val="7"/>
        <color theme="1"/>
        <rFont val="Times New Roman"/>
        <family val="1"/>
      </rPr>
      <t xml:space="preserve">          </t>
    </r>
    <r>
      <rPr>
        <sz val="11"/>
        <color theme="1"/>
        <rFont val="Arial"/>
        <family val="2"/>
        <scheme val="minor"/>
      </rPr>
      <t>Using a consistent format that starts with the date means the data can be sorted by date</t>
    </r>
  </si>
  <si>
    <r>
      <t>-</t>
    </r>
    <r>
      <rPr>
        <sz val="7"/>
        <color theme="1"/>
        <rFont val="Times New Roman"/>
        <family val="1"/>
      </rPr>
      <t xml:space="preserve">          </t>
    </r>
    <r>
      <rPr>
        <sz val="11"/>
        <color theme="1"/>
        <rFont val="Arial"/>
        <family val="2"/>
        <scheme val="minor"/>
      </rPr>
      <t>A ‘when what who’ system is recommended (example: 211019 room moved from support TK)</t>
    </r>
  </si>
  <si>
    <r>
      <t>-</t>
    </r>
    <r>
      <rPr>
        <sz val="7"/>
        <color theme="1"/>
        <rFont val="Times New Roman"/>
        <family val="1"/>
      </rPr>
      <t xml:space="preserve">          </t>
    </r>
    <r>
      <rPr>
        <sz val="11"/>
        <color theme="1"/>
        <rFont val="Arial"/>
        <family val="2"/>
        <scheme val="minor"/>
      </rPr>
      <t>The date should be kept in a consistent format once the format is decided regular checks for consistency in the early phases of briefing is important</t>
    </r>
  </si>
  <si>
    <r>
      <t>-</t>
    </r>
    <r>
      <rPr>
        <sz val="7"/>
        <color theme="1"/>
        <rFont val="Times New Roman"/>
        <family val="1"/>
      </rPr>
      <t xml:space="preserve">          </t>
    </r>
    <r>
      <rPr>
        <sz val="11"/>
        <color theme="1"/>
        <rFont val="Arial"/>
        <family val="2"/>
        <scheme val="minor"/>
      </rPr>
      <t>The date format should exclude symbols and allow for logical sorting (example: 210203 for the 3</t>
    </r>
    <r>
      <rPr>
        <vertAlign val="superscript"/>
        <sz val="11"/>
        <color theme="1"/>
        <rFont val="Arial"/>
        <family val="2"/>
        <scheme val="minor"/>
      </rPr>
      <t>rd</t>
    </r>
    <r>
      <rPr>
        <sz val="11"/>
        <color theme="1"/>
        <rFont val="Arial"/>
        <family val="2"/>
        <scheme val="minor"/>
      </rPr>
      <t xml:space="preserve"> of February 20201)</t>
    </r>
  </si>
  <si>
    <r>
      <t>-</t>
    </r>
    <r>
      <rPr>
        <sz val="7"/>
        <color theme="1"/>
        <rFont val="Times New Roman"/>
        <family val="1"/>
      </rPr>
      <t xml:space="preserve">          </t>
    </r>
    <r>
      <rPr>
        <sz val="11"/>
        <color theme="1"/>
        <rFont val="Arial"/>
        <family val="2"/>
        <scheme val="minor"/>
      </rPr>
      <t>Keeping the notes clear and concise is important however the overuse of acronyms is not recommended</t>
    </r>
  </si>
  <si>
    <r>
      <t>-</t>
    </r>
    <r>
      <rPr>
        <sz val="7"/>
        <color theme="1"/>
        <rFont val="Times New Roman"/>
        <family val="1"/>
      </rPr>
      <t xml:space="preserve">          </t>
    </r>
    <r>
      <rPr>
        <sz val="11"/>
        <color theme="1"/>
        <rFont val="Arial"/>
        <family val="2"/>
        <scheme val="minor"/>
      </rPr>
      <t>Always include the initials of who has made the change so that this data is regularly available</t>
    </r>
  </si>
  <si>
    <r>
      <t>-</t>
    </r>
    <r>
      <rPr>
        <sz val="7"/>
        <color theme="1"/>
        <rFont val="Times New Roman"/>
        <family val="1"/>
      </rPr>
      <t xml:space="preserve">          </t>
    </r>
    <r>
      <rPr>
        <sz val="11"/>
        <color theme="1"/>
        <rFont val="Arial"/>
        <family val="2"/>
        <scheme val="minor"/>
      </rPr>
      <t>Minimise the use of acronyms in the annotation but establish some commonly acceptable examples (I.E. UG1 = User Group number 1)</t>
    </r>
  </si>
  <si>
    <r>
      <t>-</t>
    </r>
    <r>
      <rPr>
        <sz val="7"/>
        <color theme="1"/>
        <rFont val="Times New Roman"/>
        <family val="1"/>
      </rPr>
      <t xml:space="preserve">          </t>
    </r>
    <r>
      <rPr>
        <sz val="11"/>
        <color theme="1"/>
        <rFont val="Arial"/>
        <family val="2"/>
        <scheme val="minor"/>
      </rPr>
      <t>IF a room has moved from one area to another - always comment where the room has moved from – as where it has moved to will be clearly apparent</t>
    </r>
  </si>
  <si>
    <r>
      <t>-</t>
    </r>
    <r>
      <rPr>
        <sz val="7"/>
        <color theme="1"/>
        <rFont val="Times New Roman"/>
        <family val="1"/>
      </rPr>
      <t xml:space="preserve">          </t>
    </r>
    <r>
      <rPr>
        <sz val="11"/>
        <color theme="1"/>
        <rFont val="Arial"/>
        <family val="2"/>
        <scheme val="minor"/>
      </rPr>
      <t>If a room has reduced in briefed area – always include the figure it has reduced from – as what it has been changes to will always be evident</t>
    </r>
  </si>
  <si>
    <r>
      <t>-</t>
    </r>
    <r>
      <rPr>
        <sz val="7"/>
        <color theme="1"/>
        <rFont val="Times New Roman"/>
        <family val="1"/>
      </rPr>
      <t xml:space="preserve">          </t>
    </r>
    <r>
      <rPr>
        <sz val="11"/>
        <color theme="1"/>
        <rFont val="Arial"/>
        <family val="2"/>
        <scheme val="minor"/>
      </rPr>
      <t>Keep the most recent comment at the top of the comments list by pushing older notes below – in this way the data is organised according to the timeline with the most recent being filterable in and xlsx reports</t>
    </r>
  </si>
  <si>
    <t>Corridors</t>
  </si>
  <si>
    <r>
      <t>-</t>
    </r>
    <r>
      <rPr>
        <sz val="7"/>
        <color theme="1"/>
        <rFont val="Times New Roman"/>
        <family val="1"/>
      </rPr>
      <t xml:space="preserve">          </t>
    </r>
    <r>
      <rPr>
        <sz val="11"/>
        <color theme="1"/>
        <rFont val="Arial"/>
        <family val="2"/>
        <scheme val="minor"/>
      </rPr>
      <t>Circulation is a briefed percentage at the project SoA start-up</t>
    </r>
  </si>
  <si>
    <r>
      <t>-</t>
    </r>
    <r>
      <rPr>
        <sz val="7"/>
        <color theme="1"/>
        <rFont val="Times New Roman"/>
        <family val="1"/>
      </rPr>
      <t xml:space="preserve">          </t>
    </r>
    <r>
      <rPr>
        <sz val="11"/>
        <color theme="1"/>
        <rFont val="Arial"/>
        <family val="2"/>
        <scheme val="minor"/>
      </rPr>
      <t>As corridors are added to the design they should be added to the SoA</t>
    </r>
  </si>
  <si>
    <r>
      <t>-</t>
    </r>
    <r>
      <rPr>
        <sz val="7"/>
        <color theme="1"/>
        <rFont val="Times New Roman"/>
        <family val="1"/>
      </rPr>
      <t xml:space="preserve">          </t>
    </r>
    <r>
      <rPr>
        <sz val="11"/>
        <color theme="1"/>
        <rFont val="Arial"/>
        <family val="2"/>
        <scheme val="minor"/>
      </rPr>
      <t>The designed areas for these corridors should be compared with the briefed percentage values</t>
    </r>
  </si>
  <si>
    <r>
      <t>-</t>
    </r>
    <r>
      <rPr>
        <sz val="7"/>
        <color theme="1"/>
        <rFont val="Times New Roman"/>
        <family val="1"/>
      </rPr>
      <t xml:space="preserve">          </t>
    </r>
    <r>
      <rPr>
        <sz val="11"/>
        <color theme="1"/>
        <rFont val="Arial"/>
        <family val="2"/>
        <scheme val="minor"/>
      </rPr>
      <t>avoid creating a single space for a complex corridor layouts</t>
    </r>
  </si>
  <si>
    <r>
      <t>-</t>
    </r>
    <r>
      <rPr>
        <sz val="7"/>
        <color theme="1"/>
        <rFont val="Times New Roman"/>
        <family val="1"/>
      </rPr>
      <t xml:space="preserve">          </t>
    </r>
    <r>
      <rPr>
        <sz val="11"/>
        <color theme="1"/>
        <rFont val="Arial"/>
        <family val="2"/>
        <scheme val="minor"/>
      </rPr>
      <t>Corridors should be logically separated in the planning to ensure a room number appears in logical locations</t>
    </r>
  </si>
  <si>
    <t>Functional Areas</t>
  </si>
  <si>
    <t>There are 3 functional area groups that should be captured across all HPU SOA reports</t>
  </si>
  <si>
    <r>
      <t>1.</t>
    </r>
    <r>
      <rPr>
        <sz val="7"/>
        <color theme="1"/>
        <rFont val="Times New Roman"/>
        <family val="1"/>
      </rPr>
      <t xml:space="preserve">       </t>
    </r>
    <r>
      <rPr>
        <b/>
        <sz val="11"/>
        <color theme="1"/>
        <rFont val="Arial"/>
        <family val="2"/>
        <scheme val="minor"/>
      </rPr>
      <t>Procedure / Imaging Rooms</t>
    </r>
    <r>
      <rPr>
        <sz val="11"/>
        <color theme="1"/>
        <rFont val="Arial"/>
        <family val="2"/>
        <scheme val="minor"/>
      </rPr>
      <t xml:space="preserve"> – to include a count of each procedure room and a total for each department (Define procedure rooms to include Minor procedures, Cath Lab, Endoscopy, Operating Theatres and Imaging rooms). Exclude interview rooms and consult/exam rooms </t>
    </r>
    <r>
      <rPr>
        <sz val="11"/>
        <color rgb="FFFF0000"/>
        <rFont val="Arial"/>
        <family val="2"/>
        <scheme val="minor"/>
      </rPr>
      <t>(and treatment rooms?)</t>
    </r>
  </si>
  <si>
    <r>
      <t>2.</t>
    </r>
    <r>
      <rPr>
        <sz val="7"/>
        <color theme="1"/>
        <rFont val="Times New Roman"/>
        <family val="1"/>
      </rPr>
      <t xml:space="preserve">       </t>
    </r>
    <r>
      <rPr>
        <b/>
        <sz val="11"/>
        <color theme="1"/>
        <rFont val="Arial"/>
        <family val="2"/>
        <scheme val="minor"/>
      </rPr>
      <t>Patient Spaces</t>
    </r>
    <r>
      <rPr>
        <sz val="11"/>
        <color theme="1"/>
        <rFont val="Arial"/>
        <family val="2"/>
        <scheme val="minor"/>
      </rPr>
      <t xml:space="preserve"> – to include a count for all patient occupiable bed or chair spaces for all departments – definition to include all overnight inpatient beds, AAU bed spaces, short stay bed spaces, recliner chair spaces, and including all recovery spaces in theatre suites, cath labs and endoscopy. For 4 bed rooms for example the count should be 4 patient spaces. Exclude toilets &amp; en-suites </t>
    </r>
    <r>
      <rPr>
        <sz val="11"/>
        <color rgb="FFFF0000"/>
        <rFont val="Arial"/>
        <family val="2"/>
        <scheme val="minor"/>
      </rPr>
      <t>(a list of what’s not included? Operating rooms? Mental Health de-escalation rooms, seclusion rooms)</t>
    </r>
  </si>
  <si>
    <r>
      <t>3.</t>
    </r>
    <r>
      <rPr>
        <sz val="7"/>
        <color theme="1"/>
        <rFont val="Times New Roman"/>
        <family val="1"/>
      </rPr>
      <t xml:space="preserve">       </t>
    </r>
    <r>
      <rPr>
        <b/>
        <sz val="11"/>
        <color theme="1"/>
        <rFont val="Arial"/>
        <family val="2"/>
        <scheme val="minor"/>
      </rPr>
      <t>Staff workstation spaces</t>
    </r>
    <r>
      <rPr>
        <sz val="11"/>
        <color theme="1"/>
        <rFont val="Arial"/>
        <family val="2"/>
        <scheme val="minor"/>
      </rPr>
      <t xml:space="preserve"> – to include a count for each staff occupiable workstation space in all offices,, workrooms, open plan office spaces. Definition of a workstation – any space where a staff member will sit or stand and may include a PC workstation </t>
    </r>
    <r>
      <rPr>
        <sz val="11"/>
        <color rgb="FFFF0000"/>
        <rFont val="Arial"/>
        <family val="2"/>
        <scheme val="minor"/>
      </rPr>
      <t>(including or excluding operating theatre workstations? Control room spaces? hot desks? Storeroom workstations?)</t>
    </r>
  </si>
  <si>
    <t>Room templates</t>
  </si>
  <si>
    <r>
      <t>-</t>
    </r>
    <r>
      <rPr>
        <sz val="7"/>
        <color theme="1"/>
        <rFont val="Times New Roman"/>
        <family val="1"/>
      </rPr>
      <t xml:space="preserve">          </t>
    </r>
    <r>
      <rPr>
        <sz val="11"/>
        <color theme="1"/>
        <rFont val="Arial"/>
        <family val="2"/>
        <scheme val="minor"/>
      </rPr>
      <t>The room templates can be set up or imported to represent the information contained within the AHFG standard components</t>
    </r>
  </si>
  <si>
    <r>
      <t>-</t>
    </r>
    <r>
      <rPr>
        <sz val="7"/>
        <color theme="1"/>
        <rFont val="Times New Roman"/>
        <family val="1"/>
      </rPr>
      <t xml:space="preserve">          </t>
    </r>
    <r>
      <rPr>
        <sz val="11"/>
        <color theme="1"/>
        <rFont val="Arial"/>
        <family val="2"/>
        <scheme val="minor"/>
      </rPr>
      <t>The template codes should match the AHFG Standard Component codes</t>
    </r>
  </si>
  <si>
    <r>
      <t>-</t>
    </r>
    <r>
      <rPr>
        <sz val="7"/>
        <color theme="1"/>
        <rFont val="Times New Roman"/>
        <family val="1"/>
      </rPr>
      <t xml:space="preserve">          </t>
    </r>
    <r>
      <rPr>
        <sz val="11"/>
        <color theme="1"/>
        <rFont val="Arial"/>
        <family val="2"/>
        <scheme val="minor"/>
      </rPr>
      <t>These templates should be used to track any variations proposed for the project</t>
    </r>
  </si>
  <si>
    <r>
      <t>-</t>
    </r>
    <r>
      <rPr>
        <sz val="7"/>
        <color theme="1"/>
        <rFont val="Times New Roman"/>
        <family val="1"/>
      </rPr>
      <t xml:space="preserve">          </t>
    </r>
    <r>
      <rPr>
        <sz val="11"/>
        <color theme="1"/>
        <rFont val="Arial"/>
        <family val="2"/>
        <scheme val="minor"/>
      </rPr>
      <t>Tracked variations to the templates will include changes to recommended room size, room description, finishes and FF&amp;E</t>
    </r>
  </si>
  <si>
    <r>
      <t>-</t>
    </r>
    <r>
      <rPr>
        <sz val="7"/>
        <color theme="1"/>
        <rFont val="Times New Roman"/>
        <family val="1"/>
      </rPr>
      <t xml:space="preserve">          </t>
    </r>
    <r>
      <rPr>
        <sz val="11"/>
        <color theme="1"/>
        <rFont val="Arial"/>
        <family val="2"/>
        <scheme val="minor"/>
      </rPr>
      <t>Any bespoke project templates should be coded such that they are recognised easily (I.E. prefixed or suffixed with a number or letter)</t>
    </r>
  </si>
  <si>
    <t>Area variations</t>
  </si>
  <si>
    <r>
      <t>-</t>
    </r>
    <r>
      <rPr>
        <sz val="7"/>
        <color theme="1"/>
        <rFont val="Times New Roman"/>
        <family val="1"/>
      </rPr>
      <t xml:space="preserve">          </t>
    </r>
    <r>
      <rPr>
        <sz val="11"/>
        <color theme="1"/>
        <rFont val="Arial"/>
        <family val="2"/>
        <scheme val="minor"/>
      </rPr>
      <t>SoA is to highlight any designed areas under or over briefed areas by 5%</t>
    </r>
  </si>
  <si>
    <r>
      <t>-</t>
    </r>
    <r>
      <rPr>
        <sz val="7"/>
        <color theme="1"/>
        <rFont val="Times New Roman"/>
        <family val="1"/>
      </rPr>
      <t xml:space="preserve">          </t>
    </r>
    <r>
      <rPr>
        <sz val="11"/>
        <color theme="1"/>
        <rFont val="Arial"/>
        <family val="2"/>
        <scheme val="minor"/>
      </rPr>
      <t>Red denotes areas under 5%</t>
    </r>
  </si>
  <si>
    <r>
      <t>-</t>
    </r>
    <r>
      <rPr>
        <sz val="7"/>
        <color theme="1"/>
        <rFont val="Times New Roman"/>
        <family val="1"/>
      </rPr>
      <t xml:space="preserve">          </t>
    </r>
    <r>
      <rPr>
        <sz val="11"/>
        <color theme="1"/>
        <rFont val="Arial"/>
        <family val="2"/>
        <scheme val="minor"/>
      </rPr>
      <t>Amber denotes area over 5%</t>
    </r>
  </si>
  <si>
    <t xml:space="preserve">Rooms added and deleted </t>
  </si>
  <si>
    <r>
      <t>-</t>
    </r>
    <r>
      <rPr>
        <sz val="7"/>
        <color theme="1"/>
        <rFont val="Times New Roman"/>
        <family val="1"/>
      </rPr>
      <t xml:space="preserve">          </t>
    </r>
    <r>
      <rPr>
        <sz val="11"/>
        <color theme="1"/>
        <rFont val="Arial"/>
        <family val="2"/>
        <scheme val="minor"/>
      </rPr>
      <t>Additional rooms should have reasoning added to comments column</t>
    </r>
  </si>
  <si>
    <r>
      <t>-</t>
    </r>
    <r>
      <rPr>
        <sz val="7"/>
        <color theme="1"/>
        <rFont val="Times New Roman"/>
        <family val="1"/>
      </rPr>
      <t xml:space="preserve">          </t>
    </r>
    <r>
      <rPr>
        <sz val="11"/>
        <color theme="1"/>
        <rFont val="Arial"/>
        <family val="2"/>
        <scheme val="minor"/>
      </rPr>
      <t>Deleted rooms should be reported in SoAs with reasoning added to comments column</t>
    </r>
  </si>
  <si>
    <r>
      <t>-</t>
    </r>
    <r>
      <rPr>
        <sz val="7"/>
        <color theme="1"/>
        <rFont val="Times New Roman"/>
        <family val="1"/>
      </rPr>
      <t xml:space="preserve">          </t>
    </r>
    <r>
      <rPr>
        <sz val="11"/>
        <color theme="1"/>
        <rFont val="Arial"/>
        <family val="2"/>
        <scheme val="minor"/>
      </rPr>
      <t>Deleted rooms can be removed from SoA following each project milestone and SoA report</t>
    </r>
  </si>
  <si>
    <t>Rooms moved between sub-departments</t>
  </si>
  <si>
    <r>
      <t xml:space="preserve"> -</t>
    </r>
    <r>
      <rPr>
        <sz val="7"/>
        <color theme="1"/>
        <rFont val="Times New Roman"/>
        <family val="1"/>
      </rPr>
      <t xml:space="preserve">          </t>
    </r>
    <r>
      <rPr>
        <sz val="11"/>
        <color theme="1"/>
        <rFont val="Arial"/>
        <family val="2"/>
        <scheme val="minor"/>
      </rPr>
      <t>Include reasoning in Room Notes column</t>
    </r>
  </si>
  <si>
    <t xml:space="preserve"> -      deleted original room and add note to state where it has moved to</t>
  </si>
  <si>
    <t xml:space="preserve"> -      add room to alternative department, adding a comment to indicate where it has moved from</t>
  </si>
  <si>
    <t>Project X</t>
  </si>
  <si>
    <t>Project Department - AHFG HPU</t>
  </si>
  <si>
    <t>Issue Date:</t>
  </si>
  <si>
    <t>06/04/2022  DRAFT</t>
  </si>
  <si>
    <t>PROJECT HPU CODE</t>
  </si>
  <si>
    <t>PROJECT HPU NAME</t>
  </si>
  <si>
    <t>AHFG HPU NAME</t>
  </si>
  <si>
    <t>AHFG HPU Revision #</t>
  </si>
  <si>
    <t>Date published</t>
  </si>
  <si>
    <t>Status</t>
  </si>
  <si>
    <t>Comments</t>
  </si>
  <si>
    <t>AMU</t>
  </si>
  <si>
    <t>Adult Acute Mental Health Inpatient Unit</t>
  </si>
  <si>
    <t>HPU 360 Intensive Care Unit</t>
  </si>
  <si>
    <t>Current</t>
  </si>
  <si>
    <t>&lt;add any project specific comments on HPU adoption&gt;</t>
  </si>
  <si>
    <t>&lt;add dept code&gt;</t>
  </si>
  <si>
    <t>&lt;add project department name&gt;</t>
  </si>
  <si>
    <t>&lt;add AHFG HPU name&gt;</t>
  </si>
  <si>
    <t>&lt;add revision #&gt;</t>
  </si>
  <si>
    <t>&lt;add publish date&gt;</t>
  </si>
  <si>
    <r>
      <t xml:space="preserve">Project X - </t>
    </r>
    <r>
      <rPr>
        <b/>
        <sz val="16"/>
        <color rgb="FFFF0000"/>
        <rFont val="Arial"/>
        <family val="2"/>
        <scheme val="minor"/>
      </rPr>
      <t>DO NOT EDIT - HIU TO UPDATE</t>
    </r>
  </si>
  <si>
    <t>Building &amp; Department Summary of Briefed vs. Designed</t>
  </si>
  <si>
    <t>Building A</t>
  </si>
  <si>
    <t>Building B</t>
  </si>
  <si>
    <t>Building C</t>
  </si>
  <si>
    <t>Building D</t>
  </si>
  <si>
    <t>Total Gross Dept Area (GDA)</t>
  </si>
  <si>
    <t>Travel</t>
  </si>
  <si>
    <t>Engineering</t>
  </si>
  <si>
    <t>Gross Building Area(GBA)</t>
  </si>
  <si>
    <t>Façade</t>
  </si>
  <si>
    <t>Total GBA plus Façade</t>
  </si>
  <si>
    <t>Percentage Factors</t>
  </si>
  <si>
    <t>Functional Unit Count</t>
  </si>
  <si>
    <t>Building</t>
  </si>
  <si>
    <t>Department Code</t>
  </si>
  <si>
    <t>Department</t>
  </si>
  <si>
    <t>Briefed Area</t>
  </si>
  <si>
    <t>Area Incl. Briefed Circ.</t>
  </si>
  <si>
    <t>Designed Area</t>
  </si>
  <si>
    <t xml:space="preserve">Area Incl. Designed Circ. </t>
  </si>
  <si>
    <t>Diff. m2</t>
  </si>
  <si>
    <t>Diff. % (+/-5%)</t>
  </si>
  <si>
    <t xml:space="preserve">Briefed External </t>
  </si>
  <si>
    <t xml:space="preserve">Designed External </t>
  </si>
  <si>
    <t>Room Count</t>
  </si>
  <si>
    <t>Procedure Rooms</t>
  </si>
  <si>
    <t>Patient Spaces</t>
  </si>
  <si>
    <t>Staff W/Spaces</t>
  </si>
  <si>
    <t>EXAMPLE SHEET</t>
  </si>
  <si>
    <t>ICU</t>
  </si>
  <si>
    <t>Intensive Care Department</t>
  </si>
  <si>
    <t>Your project</t>
  </si>
  <si>
    <t>Adult Acute Mental Health</t>
  </si>
  <si>
    <t xml:space="preserve">Building A Total </t>
  </si>
  <si>
    <t>&lt;Building  Name&gt;</t>
  </si>
  <si>
    <t xml:space="preserve">Building B Total </t>
  </si>
  <si>
    <t>Grand Total</t>
  </si>
  <si>
    <t xml:space="preserve">Australasian Health Facility Guidelines   </t>
  </si>
  <si>
    <t>Part B - Health Facility Briefing and Planning</t>
  </si>
  <si>
    <t>ENTRY, WAITING &amp; FAMILY SUPPORT AREAS</t>
  </si>
  <si>
    <t>32.00 Support Areas</t>
  </si>
  <si>
    <t>AusHFG     Room Code</t>
  </si>
  <si>
    <t>Room / Space</t>
  </si>
  <si>
    <t>SC / SC-D</t>
  </si>
  <si>
    <t>PICU - 14 beds</t>
  </si>
  <si>
    <t>Adult ICU - 14 beds</t>
  </si>
  <si>
    <t>Adult ICU - 56 beds
(4 pods)</t>
  </si>
  <si>
    <t>Remarks</t>
  </si>
  <si>
    <t>Total GDA (20 Bed)</t>
  </si>
  <si>
    <t> </t>
  </si>
  <si>
    <t>Qty</t>
  </si>
  <si>
    <t>m2</t>
  </si>
  <si>
    <t xml:space="preserve">Reception / Clerical </t>
  </si>
  <si>
    <t>Yes</t>
  </si>
  <si>
    <t>10 (o)</t>
  </si>
  <si>
    <t>Optional. Provision will depend on the size of the unit and staffing arrangements.</t>
  </si>
  <si>
    <t>Waiting</t>
  </si>
  <si>
    <t>Nominal area. To be calculated at 1.2m2 per able- bodied person, 1.5m2 per wheelchair occupant.</t>
  </si>
  <si>
    <t>Play Area - Paediatric</t>
  </si>
  <si>
    <t>Shared</t>
  </si>
  <si>
    <t>Optional.</t>
  </si>
  <si>
    <t>Locate close to but not within waiting area given level of noise and heat generation.</t>
  </si>
  <si>
    <t>Bay - Beverage, Open Plan</t>
  </si>
  <si>
    <t>WCPU-3</t>
  </si>
  <si>
    <t>Toilet - Public</t>
  </si>
  <si>
    <t>Toilet- Accessible</t>
  </si>
  <si>
    <t>6 (o)</t>
  </si>
  <si>
    <t>Optional. Include if not located nearby.</t>
  </si>
  <si>
    <t>INTF</t>
  </si>
  <si>
    <t xml:space="preserve">For interviews with relatives.  Include dual egress. Consider including some interview rooms within the clinical zone. </t>
  </si>
  <si>
    <t>Meeting Room</t>
  </si>
  <si>
    <t>20 (o)</t>
  </si>
  <si>
    <t>Multifunctional meeting room for family and staff meetings. Larger meeting room frequently required for end of life discussions.</t>
  </si>
  <si>
    <t>For families. Provision depends on local operational policies. May be designed for use during the day as overflow interview rooms</t>
  </si>
  <si>
    <t>PROP-2</t>
  </si>
  <si>
    <t>Property Bay</t>
  </si>
  <si>
    <t>1 (o)</t>
  </si>
  <si>
    <t>2 (o)</t>
  </si>
  <si>
    <t>Optional. For family / visitor belongings if using overnight stay rooms as multipurpose spaces.</t>
  </si>
  <si>
    <t>Discounted Circulation %</t>
  </si>
  <si>
    <t>PATIENT AREAS</t>
  </si>
  <si>
    <t>The number of enclosed vs open bays provided will depend on the patient cohort and infection control considerations. Includes provision for a palliative care space.</t>
  </si>
  <si>
    <t>1 Bed Room - Intensive Care
(Class N Isolation)</t>
  </si>
  <si>
    <t xml:space="preserve">No. dependent on patient cohort and local jurisdictional policies. </t>
  </si>
  <si>
    <t>1 Bed Room - Intensive Care
(Class P Isolation)</t>
  </si>
  <si>
    <t>25 (o)</t>
  </si>
  <si>
    <t xml:space="preserve">Optional. Depends on cohort and local jurisdictional requirements.  </t>
  </si>
  <si>
    <t>Attached to 1 Bed Rooms - Isolation Class N (neg pressure ventilation).</t>
  </si>
  <si>
    <t>Requires gases. May be shared between 2 pods subject to design.</t>
  </si>
  <si>
    <t xml:space="preserve">Ensuites dedicated to negative pressure, positive pressure and standard isolation rooms. Number dependent on isolation room requirements. PICUs should include bathrooms with baths for younger children. </t>
  </si>
  <si>
    <t xml:space="preserve">Ensuites to be shared between remaining rooms (1:4 ratio). PICUs should include bathrooms with baths for younger children. </t>
  </si>
  <si>
    <t>Staff Station</t>
  </si>
  <si>
    <t>1 central staff station per pod.</t>
  </si>
  <si>
    <t>Office – Clinical Workroom</t>
  </si>
  <si>
    <t xml:space="preserve">1 per pod.   </t>
  </si>
  <si>
    <t>Decentralised Staff Workstation</t>
  </si>
  <si>
    <t>1 between 2 enclosed rooms.</t>
  </si>
  <si>
    <t>Also included within each patient bay.</t>
  </si>
  <si>
    <t>1 per pod.</t>
  </si>
  <si>
    <t>Bay - Resuscitation</t>
  </si>
  <si>
    <t>1 per pod. May be shared between 2 pods depending on layout.</t>
  </si>
  <si>
    <t>BMEQ-4</t>
  </si>
  <si>
    <t>3 per pod. Locate in quiet low traffic areas.</t>
  </si>
  <si>
    <t>Bay - Blanket / Fluid Warming</t>
  </si>
  <si>
    <t>Shared between 2 pods if collocated, subject to design.</t>
  </si>
  <si>
    <t xml:space="preserve">SUPPORT AREAS </t>
  </si>
  <si>
    <t>Share between 2 pods where collocated.</t>
  </si>
  <si>
    <t>4 (o)</t>
  </si>
  <si>
    <t>Optional. Depends on local operational policy for food services. Share between 2 pods where collocated.</t>
  </si>
  <si>
    <t>Formula Room</t>
  </si>
  <si>
    <t xml:space="preserve">Used for formula preparation and storage, and sterilising of expressing equipment within PICUs. </t>
  </si>
  <si>
    <t>STDR-10</t>
  </si>
  <si>
    <t>Medication Room</t>
  </si>
  <si>
    <t>Share between 2 pods where collocated. Area to be distributed if automated dispensing units are provided centrally within central staff area.</t>
  </si>
  <si>
    <t>Store - Clean</t>
  </si>
  <si>
    <t>Clean stock. Distribution between pods dependent on layout.</t>
  </si>
  <si>
    <t>Store - Equipment</t>
  </si>
  <si>
    <t>2m2 per bed. May include specialty stores eg for retrieval equipment, renal, allied health etc.</t>
  </si>
  <si>
    <t>STGN-9</t>
  </si>
  <si>
    <t>Respiratory / Biomedical
Workroom</t>
  </si>
  <si>
    <t xml:space="preserve">For set up and servicing. </t>
  </si>
  <si>
    <t>Clean-Up Room</t>
  </si>
  <si>
    <t>Cleaner's Room</t>
  </si>
  <si>
    <t>Number and distribution depends on layout.</t>
  </si>
  <si>
    <t>Disposal Room</t>
  </si>
  <si>
    <t xml:space="preserve">Simulation Room </t>
  </si>
  <si>
    <t>Optional. Requirement will depend on education and training requirements / access to central simulation facilities.</t>
  </si>
  <si>
    <t xml:space="preserve">Simulation Control Room </t>
  </si>
  <si>
    <t xml:space="preserve">Optional.  </t>
  </si>
  <si>
    <t>Workroom - Telehealth</t>
  </si>
  <si>
    <t>12 (o)</t>
  </si>
  <si>
    <t>Optional. Inclusion depends on operational guideline of unit. Can be used for viewing medical images and discussions, and for telehealth activities for liaison regarding transfers, virtual rounds etc.</t>
  </si>
  <si>
    <t xml:space="preserve">Yes </t>
  </si>
  <si>
    <t>For ease of access from clinical areas.</t>
  </si>
  <si>
    <t>STAFF AREAS</t>
  </si>
  <si>
    <t>Allocation will be dependent on staff profile and jurisdictional policies relating to staff work areas.</t>
  </si>
  <si>
    <t>Office - Workstation, 4.4m2</t>
  </si>
  <si>
    <t>Office - Workstation, 5.5m2</t>
  </si>
  <si>
    <t>Assume shared access to 20m2 meeting room under Entry / Waiting &amp; Family Support for smaller services.</t>
  </si>
  <si>
    <t>Store - Photocopy / Stationery</t>
  </si>
  <si>
    <t>SRM-18</t>
  </si>
  <si>
    <t>Staff Room</t>
  </si>
  <si>
    <t>Change - Staff (Male / Female)</t>
  </si>
  <si>
    <t>Includes toilets, showers, lockers; size depends on the staffing per shift. (Female)</t>
  </si>
  <si>
    <t>Includes toilets, showers, lockers; size depends on staffing per shift. (Male)</t>
  </si>
  <si>
    <t xml:space="preserve">Optional. Requirement depends on staffing arrangements. Close access to toilet / shower facilities required. </t>
  </si>
  <si>
    <t>Project Brief</t>
  </si>
  <si>
    <t>SC / SC-D / NS</t>
  </si>
  <si>
    <t>SC</t>
  </si>
  <si>
    <t>NS</t>
  </si>
  <si>
    <t>&lt;add additional rooms here&gt;</t>
  </si>
  <si>
    <t>*date-what/why/reasoning-initials*</t>
  </si>
  <si>
    <t>SC-D</t>
  </si>
  <si>
    <t>Total Area - Rooms</t>
  </si>
  <si>
    <t>Total Circulation</t>
  </si>
  <si>
    <t>Intensive Care Unit</t>
  </si>
  <si>
    <t>Sub Area</t>
  </si>
  <si>
    <t>Room Name</t>
  </si>
  <si>
    <t>AHFG Code / Project Code</t>
  </si>
  <si>
    <t xml:space="preserve">AHFG Area </t>
  </si>
  <si>
    <t xml:space="preserve">Brief Area </t>
  </si>
  <si>
    <t>Total Area</t>
  </si>
  <si>
    <t>Circ  %</t>
  </si>
  <si>
    <t>Procedure  / Treatment Spaces</t>
  </si>
  <si>
    <t>Patient  Bed / Chair Spaces</t>
  </si>
  <si>
    <t>Staff W/Station Spaces</t>
  </si>
  <si>
    <t>211029 UG1 deleted as service model doesn’t require JB
210801 AHFG Optional. Provision will depend on the size of the unit and staffing arrangements</t>
  </si>
  <si>
    <t>211029 reduced from 40m2 UG1 JB
210801 AHFG Nominal area. To be calculated at 1.2m2 per able- bodied person, 1.5m2 per wheelchair occupant</t>
  </si>
  <si>
    <t>Play Area - Paed</t>
  </si>
  <si>
    <t>210801 AHFG Optional</t>
  </si>
  <si>
    <t xml:space="preserve">Bay - Vending </t>
  </si>
  <si>
    <t>211029 UG1 further reduced from 3m2 SG
210903 single vending machine so reduced from 4m2 AG
210801 AHFG Locate close to but not within waiting area given level of noise and heat generation</t>
  </si>
  <si>
    <t>Bay - Water Disp</t>
  </si>
  <si>
    <t xml:space="preserve">210925 increased from 4m2 for recycling station JB  </t>
  </si>
  <si>
    <t>Toilet- Access</t>
  </si>
  <si>
    <t>211029 reduced from 2 as another located nearby JB
210801 AHFG Optional. Include if not located nearby</t>
  </si>
  <si>
    <t xml:space="preserve">Parenting </t>
  </si>
  <si>
    <t>210801 AHFG Optional. Include if not located nearby</t>
  </si>
  <si>
    <t xml:space="preserve">Interview </t>
  </si>
  <si>
    <t>211029 UG1 reduced from 14m2 JB
210801 AHFG For interviews with relatives.  Include dual egress. Consider including some interview rooms within the clinical zone</t>
  </si>
  <si>
    <t xml:space="preserve">Whanau </t>
  </si>
  <si>
    <t>PRJ-WH</t>
  </si>
  <si>
    <t>211030 UG2 room added AG</t>
  </si>
  <si>
    <t xml:space="preserve">Meeting </t>
  </si>
  <si>
    <t>211102 UG3 reduced from 20m2 12-14 max occupants JB
210801 AHFG Multifunctional meeting room for family and staff meetings. Larger meeting room frequently required for end of life discussions</t>
  </si>
  <si>
    <t>Bed - Overnight</t>
  </si>
  <si>
    <t>211029 UG1 increased from 10m2 for small study desk and bed store JB
210801 AHFG For families. Provision depends on local operational policies. May be designed for use during the day as overflow interview rooms</t>
  </si>
  <si>
    <t>Ensuite - Overnight</t>
  </si>
  <si>
    <t>Bay - Prop</t>
  </si>
  <si>
    <t>210801 AHFG Optional. For family / visitor belongings if using overnight stay rooms as multipurpose spaces</t>
  </si>
  <si>
    <t>Sub Total</t>
  </si>
  <si>
    <t>Circ.</t>
  </si>
  <si>
    <t>1 Bed  - Intensive Care</t>
  </si>
  <si>
    <t>210801 AHFG The number of enclosed vs open bays provided will depend on the patient cohort and infection control considerations. Includes provision for a palliative care space</t>
  </si>
  <si>
    <t>Pt Bay - Intensive Care</t>
  </si>
  <si>
    <t>211029 UG1 number TBC in Concept Design JB</t>
  </si>
  <si>
    <t>210801 AHFG No. dependent on patient cohort and local jurisdictional policies</t>
  </si>
  <si>
    <t>1 Bed  - Intensive
(Class P Isolation)</t>
  </si>
  <si>
    <t>210801 AHFG Optional. Depends on cohort and local jurisdictional requirements</t>
  </si>
  <si>
    <t>Ante</t>
  </si>
  <si>
    <t>210801 AHFG Attached to 1 Bed Rooms - Isolation Class N (neg pressure ventilation)</t>
  </si>
  <si>
    <t>Bath</t>
  </si>
  <si>
    <t>210801 AHFG Requires gases. May be shared between 2 pods subject to design</t>
  </si>
  <si>
    <t>210801 AHFG Ensuites dedicated to negative pressure, positive pressure and standard isolation rooms. Number dependent on isolation room requirements. PICUs should include bathrooms with baths for younger children</t>
  </si>
  <si>
    <t>210801 AHFG Ensuites to be shared between remaining rooms (1:4 ratio). PICUs should include bathrooms with baths for younger children</t>
  </si>
  <si>
    <t>210801 AHFG 1 central staff station per pod</t>
  </si>
  <si>
    <t xml:space="preserve">Office – Clinical </t>
  </si>
  <si>
    <t xml:space="preserve">210801 AHFG 1 per pod </t>
  </si>
  <si>
    <t>Office - WS</t>
  </si>
  <si>
    <t>210801 AHFG 1 between 2 enclosed rooms</t>
  </si>
  <si>
    <t>Bay - HW - A</t>
  </si>
  <si>
    <t>210801 AHFG Also included within each patient bay</t>
  </si>
  <si>
    <t>210801 AHFG 1 per pod</t>
  </si>
  <si>
    <t>Bay - Resus</t>
  </si>
  <si>
    <t>210801 AHFG 1 per pod. May be shared between 2 pods depending on layout</t>
  </si>
  <si>
    <t>210801 AHFG 3 per pod. Locate in quiet low traffic areas</t>
  </si>
  <si>
    <t>Bay - Blank / Fluid</t>
  </si>
  <si>
    <t>210801 AHFG Shared between 2 pods if collocated, subject to design</t>
  </si>
  <si>
    <t>SUPPORT AREAS</t>
  </si>
  <si>
    <t>210801 AHFG Share between 2 pods where collocated</t>
  </si>
  <si>
    <t>210801 AHFG Optional. Depends on local operational policy for food services. Share between 2 pods where collocated</t>
  </si>
  <si>
    <t xml:space="preserve">Formula </t>
  </si>
  <si>
    <t>211029 UG21 deleted - not required JB
210801 AHFG Used for formula preparation and storage, and sterilising of expressing equipment within PICUs</t>
  </si>
  <si>
    <t>210801 AHFG Share between 2 pods where collocated. Area to be distributed if automated dispensing units are provided centrally within central staff area</t>
  </si>
  <si>
    <t>210801 AHFG Clean stock. Distribution between pods dependent on layout</t>
  </si>
  <si>
    <t>Store - Equip</t>
  </si>
  <si>
    <t>211029 increased from 112m2 for 3rd access door JB
210801 AHFG 2m2 per bed. May include specialty stores e.g. for retrieval equipment, renal, allied health etc</t>
  </si>
  <si>
    <t>211029 increased from 28m2 for additional shelving UG1 JB</t>
  </si>
  <si>
    <t xml:space="preserve">Respiratory / Biomedical
</t>
  </si>
  <si>
    <t>210801 AHFG For set up and servicing</t>
  </si>
  <si>
    <t xml:space="preserve">Cleaners </t>
  </si>
  <si>
    <t>210801 AHFG Number and distribution depends on layout</t>
  </si>
  <si>
    <t xml:space="preserve">Disposal </t>
  </si>
  <si>
    <t xml:space="preserve">Simulation </t>
  </si>
  <si>
    <t>220306 room required for educational purposes TK
210801 AHFG Optional. Requirement will depend on education and training requirements / access to central simulation facilities</t>
  </si>
  <si>
    <t xml:space="preserve">Simulation Control </t>
  </si>
  <si>
    <t>220306 deleted as not required as less than 56 bed unit TK
210801 AHFG Optional</t>
  </si>
  <si>
    <t>210801 AHFG Optional. Inclusion depends on operational guideline of unit. Can be used for viewing medical images and discussions, and for telehealth activities for liaison regarding transfers, virtual rounds etc.</t>
  </si>
  <si>
    <t>210801 AHFG For ease of access from clinical areas</t>
  </si>
  <si>
    <t>Office - 1P</t>
  </si>
  <si>
    <t>210801 AHFG Allocation will be dependent on staff profile and jurisdictional policies relating to staff work areas</t>
  </si>
  <si>
    <t>211029 UG2 increased from 12m2 to include telehealth function JB</t>
  </si>
  <si>
    <t>210801 AHFG Assume shared access to 20m2 meeting room under Entry / Waiting &amp; Family Support for smaller services</t>
  </si>
  <si>
    <t>Store - Photo / Stationery</t>
  </si>
  <si>
    <t>5</t>
  </si>
  <si>
    <t>211029 Project wide decision - reduced from 8m2 room to open bay JB</t>
  </si>
  <si>
    <t>Change - St (M / F)</t>
  </si>
  <si>
    <t>210801 AHFG Includes toilets, showers, lockers; size depends on the staffing per shift. (Female)</t>
  </si>
  <si>
    <t>211029 reduced from 32m2 less lockers required  JB
210801 AHFG Includes toilets, showers, lockers; size depends on staffing per shift. (Male)</t>
  </si>
  <si>
    <t>Toilet - Access</t>
  </si>
  <si>
    <t>210801 AHFG Optional. Requirement depends on staffing arrangements. Close access to toilet / shower facilities required</t>
  </si>
  <si>
    <t>CORRIDORS</t>
  </si>
  <si>
    <t>Corridor (placeholder)</t>
  </si>
  <si>
    <t>Functional Unit Total</t>
  </si>
  <si>
    <t>EXTERNAL</t>
  </si>
  <si>
    <t>Terrace - ICU Bed</t>
  </si>
  <si>
    <t>Concept Design</t>
  </si>
  <si>
    <t>Room count</t>
  </si>
  <si>
    <t>Room Number</t>
  </si>
  <si>
    <t xml:space="preserve">Project Brief Area </t>
  </si>
  <si>
    <t>Whanau</t>
  </si>
  <si>
    <t>NA</t>
  </si>
  <si>
    <t>Bed - Intensive Care</t>
  </si>
  <si>
    <t>Pt Bay – Intensive Care</t>
  </si>
  <si>
    <t>Bed - Intensive Care (N)</t>
  </si>
  <si>
    <t xml:space="preserve">Bed - Intensive Care (P)
</t>
  </si>
  <si>
    <t>Office – Clinical</t>
  </si>
  <si>
    <t xml:space="preserve">Bay - Resus </t>
  </si>
  <si>
    <t>Bay - Equip</t>
  </si>
  <si>
    <t>Formula</t>
  </si>
  <si>
    <t>Respiratory / Biomedical</t>
  </si>
  <si>
    <t>Clean-Up</t>
  </si>
  <si>
    <t>Simulation</t>
  </si>
  <si>
    <t xml:space="preserve">Control - Simulation </t>
  </si>
  <si>
    <t>Store - Photo /Stationery</t>
  </si>
  <si>
    <t>Change - F</t>
  </si>
  <si>
    <t>Change - M</t>
  </si>
  <si>
    <t>Corridor</t>
  </si>
  <si>
    <t>Brief</t>
  </si>
  <si>
    <t>OVERALL AREA COMPARISON</t>
  </si>
  <si>
    <t>Briefed Vs. Designed Building/Department Summaries</t>
  </si>
  <si>
    <t>HEALTH PLANNING UNITS</t>
  </si>
  <si>
    <t>BRIEFED</t>
  </si>
  <si>
    <t>DESIGNED vs BRIEFED INC. CIRC</t>
  </si>
  <si>
    <t>CONCEPT vs BRIEFED</t>
  </si>
  <si>
    <t>PRELIM vs BRIEFED INC. CIRC</t>
  </si>
  <si>
    <t>DEVELOPED vs BRIEFED INC. CIRC</t>
  </si>
  <si>
    <t>DETAILED vs BRIEFED INC. CIRC</t>
  </si>
  <si>
    <t>CONSTRUCTN vs BRIEFED INC CIRC</t>
  </si>
  <si>
    <t>NOTES</t>
  </si>
  <si>
    <t>FUNCTIONAL UNIT COUNT</t>
  </si>
  <si>
    <t>Briefed Inc Circ.</t>
  </si>
  <si>
    <t>Diff. % (+/- 5%)</t>
  </si>
  <si>
    <t>Concept Area</t>
  </si>
  <si>
    <t>Prelim Area</t>
  </si>
  <si>
    <t>Developed Area</t>
  </si>
  <si>
    <t>Detailed Area</t>
  </si>
  <si>
    <t>Construction Area</t>
  </si>
  <si>
    <t>Staff W/Station</t>
  </si>
  <si>
    <t>e.g. incl 250m2 unallocated</t>
  </si>
  <si>
    <t>Emergency Department</t>
  </si>
  <si>
    <t>Radiology</t>
  </si>
  <si>
    <t>Surgical Ward 1</t>
  </si>
  <si>
    <t>Surgical Ward 2</t>
  </si>
  <si>
    <t>Front of House</t>
  </si>
  <si>
    <t>Theatres</t>
  </si>
  <si>
    <t>PACU</t>
  </si>
  <si>
    <t>Admissions / Stepdown</t>
  </si>
  <si>
    <t>Helipad</t>
  </si>
  <si>
    <t>Enginering</t>
  </si>
  <si>
    <t>Net</t>
  </si>
  <si>
    <t>Total Pt Spaces</t>
  </si>
  <si>
    <t>Total Proc Rms</t>
  </si>
  <si>
    <t>Total Staff W/Stations</t>
  </si>
  <si>
    <t>Gross</t>
  </si>
  <si>
    <t>COMPARISONS:</t>
  </si>
  <si>
    <t>HPU 7-9 e.g. Perioperative Floor GDA</t>
  </si>
  <si>
    <t>Includes Theatres, PACU, Admissions/ Stepdown</t>
  </si>
  <si>
    <t>HPU 4-5 e.g. 2x Surgical Wards GDA</t>
  </si>
  <si>
    <t>Includes 2x surgical wards</t>
  </si>
  <si>
    <t>PRJ-PLT</t>
  </si>
  <si>
    <t>PRJ-COR</t>
  </si>
  <si>
    <t>PRJ-XX</t>
  </si>
  <si>
    <t>*add designed area only - leave brief m2 blank as this is breifed as a %*</t>
  </si>
  <si>
    <t>DB board</t>
  </si>
  <si>
    <t>Service Riser 1</t>
  </si>
  <si>
    <t>Bed  - Intensive Care</t>
  </si>
  <si>
    <t>PLANT</t>
  </si>
  <si>
    <t>*i.e comms, FHR, risers, small localised plant room -  leave brief m2 blank as this is breifed as a % (excluding Comms Room)*</t>
  </si>
  <si>
    <t>Remarks / Room Notes</t>
  </si>
  <si>
    <t>Designed</t>
  </si>
  <si>
    <t>Total Plant</t>
  </si>
  <si>
    <t>FHR (fire hose reel)</t>
  </si>
  <si>
    <t>Total Circ</t>
  </si>
  <si>
    <t>Total Plant 11%</t>
  </si>
  <si>
    <t>Plant Room</t>
  </si>
  <si>
    <t>11% of Grand Total - GFA</t>
  </si>
  <si>
    <t>Comms Room</t>
  </si>
  <si>
    <t>OFF-WS</t>
  </si>
  <si>
    <t>Communication Room</t>
  </si>
  <si>
    <t>Intensive Unit</t>
  </si>
  <si>
    <t xml:space="preserve">(Reference:HPU 0360 Intensive Care Unit, Revision 7.0, July 2019) </t>
  </si>
  <si>
    <t>Project X EXAMPLE - BRIEF SoA</t>
  </si>
  <si>
    <t>Schedule of Accommodation - Concept Design</t>
  </si>
  <si>
    <t>1</t>
  </si>
  <si>
    <t>No</t>
  </si>
  <si>
    <t xml:space="preserve">
Staff Outdoor area</t>
  </si>
  <si>
    <t>210801 Added. Ability for patients to have fresh air and light</t>
  </si>
  <si>
    <t>210801 Added. Ability for patients to have fresh air and light JC</t>
  </si>
  <si>
    <t xml:space="preserve">Department A
</t>
  </si>
  <si>
    <t xml:space="preserve">Department B
</t>
  </si>
  <si>
    <t xml:space="preserve">Department C
</t>
  </si>
  <si>
    <t>EXTERNAL AREA GRAND TOTAL</t>
  </si>
  <si>
    <t>Issue Date: 28/10/2021</t>
  </si>
  <si>
    <t>Version 2.1</t>
  </si>
  <si>
    <t xml:space="preserve">SUMMARY - Project X EXAMPLE </t>
  </si>
  <si>
    <t>BUILDING AREA GRAND TOTAL</t>
  </si>
  <si>
    <t>Total Dept
Brief 
Area</t>
  </si>
  <si>
    <t>Total Dept
Designed Area</t>
  </si>
  <si>
    <t xml:space="preserve">SoA Example Guide </t>
  </si>
  <si>
    <t>AusHFG record of HPU status as implemented in the Project X</t>
  </si>
  <si>
    <t>FOR PROJECT RECORD AND FUTURE REFERENCE ONLY</t>
  </si>
  <si>
    <t>Download a copy of each relevant HPU (one per xls sheet) - refer to SOA Technical Guidance Note</t>
  </si>
  <si>
    <t>Designed Area
Concept Design</t>
  </si>
  <si>
    <t>210912 Added. Staff relaxation area JC</t>
  </si>
  <si>
    <t>EXTERNAL AREA 
DEPT TOTALS</t>
  </si>
  <si>
    <t>Example Department A</t>
  </si>
  <si>
    <t>Example Department B</t>
  </si>
  <si>
    <t>Example Department C</t>
  </si>
  <si>
    <t>Room sizes refined and developed.</t>
  </si>
  <si>
    <t>11% of Grand Total - GFA (AHFG Part C - one level building)</t>
  </si>
  <si>
    <t xml:space="preserve"> 
Functional Unit Count
Concept Design</t>
  </si>
  <si>
    <t>Staff outdoor  and patient terrace areas added</t>
  </si>
  <si>
    <t>Schedule of Accommodation - Briefing Stage</t>
  </si>
  <si>
    <t xml:space="preserve">Project X EXAMPLE - DESIGNED SoA </t>
  </si>
  <si>
    <t>AHFG</t>
  </si>
  <si>
    <t>Example only  (demonstrate SoA Summary)</t>
  </si>
  <si>
    <t>Each HPU in the AHFGs contain a Schedule of Accommodation (SoA) that lists the room/space and indicates if a Standard Component or Standard Component – Derived Room is available. 
The names used in the SoA are consistent with Standard Component names so they are easily identifiable. In many specialised HPUs, Standard Components will not exist for all rooms/spaces listed in the SoA. Where a Standard Component is not available, these rooms will be broadly described in each HPU to provide guidance on:</t>
  </si>
  <si>
    <t xml:space="preserve">AHFG HPU SoA Area </t>
  </si>
  <si>
    <t>Each HPU in the AHFGs contain a Schedule of Accommodation (SoA) that lists the room/space and indicates if a Standard Component or Standard Component – Derived Room is available. 
The names used in the SoA are consistent with Standard Component names so they are easily identifiable. 
In many specialised HPUs, Standard Components will not exist for all rooms/spaces listed in the SoA. 
Where a Standard Component is not available, these rooms will be broadly described in each HPU to provide guidance on:</t>
  </si>
  <si>
    <r>
      <t xml:space="preserve">The current Standard Components can be found at: </t>
    </r>
    <r>
      <rPr>
        <sz val="11"/>
        <color rgb="FF4472C4"/>
        <rFont val="Arial"/>
        <family val="2"/>
        <scheme val="minor"/>
      </rPr>
      <t>www.healthfacilityguidelines.com.au/standardcomponents Part B - Health Facility Briefing and Planning
 Page 5 0090 - Standard Components, Revision 6.0, 01 March 2</t>
    </r>
  </si>
  <si>
    <t>Where possible it is recommended that a standard component is used as a starting point for non-standard rooms. 
Refer to the list attached for non-standard room base data recommendations.</t>
  </si>
  <si>
    <t>In practice, Standard Components provide a broad overview of requirements. In many circumstances, requirements will be influenced by model of care/services, technology and other areas of innovation. The recent review of standard components has reduced the number of room type variations i.e. waiting rooms at many sizes. Instead, only one or two examples have been retained. These rooms will provide a well-developed ‘starting point’ to develop alternate room sizes. 
For example, a waiting room or staff change room which will range in size depending on the service size and staffing numbers. 
These rooms will be known as Standard Component – Derived Rooms.</t>
  </si>
  <si>
    <t>Standard Components are a key feature of the AHFGs and provide detailed information on commonly used rooms and spaces across healthcare projects. 
Each Standard Component has an associated Room Data Sheet (RDS) and Room Layout Sheet (RLS). The Standard Components can be divided into two broad types: Components used across most Health Planning Units (HPU). Examples include a Toilet – Staff and Meeting Rooms. HPU specific components which are routinely only used to inform specialty requirements. Examples include an Operating Room and Dental Surgery. Standard Components can be used for a variety of purposes including mandatory compliance or as a starting point for design, however they have been developed with a view to providing:</t>
  </si>
  <si>
    <t xml:space="preserve">SoA Example Cover Sheet </t>
  </si>
  <si>
    <r>
      <t>-</t>
    </r>
    <r>
      <rPr>
        <sz val="12"/>
        <color theme="1"/>
        <rFont val="Times New Roman"/>
        <family val="1"/>
      </rPr>
      <t xml:space="preserve">          </t>
    </r>
    <r>
      <rPr>
        <sz val="12"/>
        <color theme="1"/>
        <rFont val="Arial"/>
        <family val="2"/>
        <scheme val="minor"/>
      </rPr>
      <t>Provide the steps needed to develop a SoA from briefing stage, through design and into project delivery</t>
    </r>
  </si>
  <si>
    <r>
      <t>-</t>
    </r>
    <r>
      <rPr>
        <sz val="12"/>
        <color theme="1"/>
        <rFont val="Times New Roman"/>
        <family val="1"/>
      </rPr>
      <t xml:space="preserve">          </t>
    </r>
    <r>
      <rPr>
        <sz val="12"/>
        <color theme="1"/>
        <rFont val="Arial"/>
        <family val="2"/>
        <scheme val="minor"/>
      </rPr>
      <t>To provide for greater transparency across the development of project SoA reporting with particular focus on tracking changes against source AHFG HPU SoAs</t>
    </r>
  </si>
  <si>
    <r>
      <t>-</t>
    </r>
    <r>
      <rPr>
        <sz val="12"/>
        <color theme="1"/>
        <rFont val="Times New Roman"/>
        <family val="1"/>
      </rPr>
      <t xml:space="preserve">          </t>
    </r>
    <r>
      <rPr>
        <sz val="12"/>
        <color theme="1"/>
        <rFont val="Arial"/>
        <family val="2"/>
        <scheme val="minor"/>
      </rPr>
      <t>To achieve consistent reporting formats and outputs across the various projects</t>
    </r>
  </si>
  <si>
    <r>
      <t>-</t>
    </r>
    <r>
      <rPr>
        <sz val="12"/>
        <color theme="1"/>
        <rFont val="Times New Roman"/>
        <family val="1"/>
      </rPr>
      <t xml:space="preserve">          </t>
    </r>
    <r>
      <rPr>
        <sz val="12"/>
        <color theme="1"/>
        <rFont val="Arial"/>
        <family val="2"/>
        <scheme val="minor"/>
      </rPr>
      <t>To offer a template that can be adopted, mimicked or replicated</t>
    </r>
  </si>
  <si>
    <r>
      <t>-</t>
    </r>
    <r>
      <rPr>
        <sz val="12"/>
        <color theme="1"/>
        <rFont val="Times New Roman"/>
        <family val="1"/>
      </rPr>
      <t xml:space="preserve">          </t>
    </r>
    <r>
      <rPr>
        <sz val="12"/>
        <color theme="1"/>
        <rFont val="Arial"/>
        <family val="2"/>
        <scheme val="minor"/>
      </rPr>
      <t>The AHFG HPU SOA are used to establish and inform the briefing SoA</t>
    </r>
  </si>
  <si>
    <r>
      <t>-</t>
    </r>
    <r>
      <rPr>
        <sz val="12"/>
        <color theme="1"/>
        <rFont val="Times New Roman"/>
        <family val="1"/>
      </rPr>
      <t xml:space="preserve">          </t>
    </r>
    <r>
      <rPr>
        <sz val="12"/>
        <color theme="1"/>
        <rFont val="Arial"/>
        <family val="2"/>
        <scheme val="minor"/>
      </rPr>
      <t>The AHFG Standard Components will be used to populate project rooms and derived rooms</t>
    </r>
  </si>
  <si>
    <r>
      <t>-</t>
    </r>
    <r>
      <rPr>
        <sz val="12"/>
        <color theme="1"/>
        <rFont val="Times New Roman"/>
        <family val="1"/>
      </rPr>
      <t xml:space="preserve">          </t>
    </r>
    <r>
      <rPr>
        <sz val="12"/>
        <color theme="1"/>
        <rFont val="Arial"/>
        <family val="2"/>
        <scheme val="minor"/>
      </rPr>
      <t>Appropriate software will be used to manage the project data throughout the project design phases</t>
    </r>
  </si>
  <si>
    <r>
      <t>-</t>
    </r>
    <r>
      <rPr>
        <sz val="12"/>
        <color theme="1"/>
        <rFont val="Times New Roman"/>
        <family val="1"/>
      </rPr>
      <t xml:space="preserve">          </t>
    </r>
    <r>
      <rPr>
        <sz val="12"/>
        <color theme="1"/>
        <rFont val="Arial"/>
        <family val="2"/>
        <scheme val="minor"/>
      </rPr>
      <t>The project brief SoA will be digitally linked to the designed response</t>
    </r>
  </si>
  <si>
    <r>
      <t>-</t>
    </r>
    <r>
      <rPr>
        <sz val="12"/>
        <color theme="1"/>
        <rFont val="Times New Roman"/>
        <family val="1"/>
      </rPr>
      <t xml:space="preserve">          </t>
    </r>
    <r>
      <rPr>
        <sz val="12"/>
        <color theme="1"/>
        <rFont val="Arial"/>
        <family val="2"/>
        <scheme val="minor"/>
      </rPr>
      <t>All designed areas reported in the SoA will be calculated using the methodology described in AusHFG Part C</t>
    </r>
  </si>
  <si>
    <r>
      <t xml:space="preserve">HPU 0360 Intensive Care Unit, Revision 7.0, July 2019 </t>
    </r>
    <r>
      <rPr>
        <b/>
        <sz val="12"/>
        <color rgb="FFFF0000"/>
        <rFont val="Calibri"/>
        <family val="2"/>
      </rPr>
      <t>(FOR EXAMPLE)</t>
    </r>
  </si>
  <si>
    <t>*add designed area only - leave brief m2 blank as this is briefed as a %*</t>
  </si>
  <si>
    <t>*i.e comms, FHR, risers, small localised plant room -  leave brief m2 blank as this is briefed as a % (excluding Comms Room)*</t>
  </si>
  <si>
    <t>Approx. GDA/Bed</t>
  </si>
  <si>
    <t>Cultural rooms added in response to NZ DGN
Example only  (demonstrate SoA Summary)</t>
  </si>
  <si>
    <t>Bay - Mob Equip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</si>
</sst>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0%;\-0.0%;0.0%"/>
    <numFmt numFmtId="165" formatCode="0.0"/>
    <numFmt numFmtId="166" formatCode="\+0.0;\-0.0;0.0"/>
    <numFmt numFmtId="167" formatCode="#,###&quot;m²&quot;"/>
    <numFmt numFmtId="168" formatCode="0.0%"/>
    <numFmt numFmtId="169" formatCode="\+#;\-#;#"/>
    <numFmt numFmtId="170" formatCode="0.0_ ;\-0.0\ "/>
    <numFmt numFmtId="171" formatCode="d/mm/yyyy;@"/>
    <numFmt numFmtId="172" formatCode="_-* #,##0_-;\-* #,##0_-;_-* &quot;-&quot;??_-;_-@_-"/>
  </numFmts>
  <fonts count="51" x14ac:knownFonts="1">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b/>
      <sz val="16"/>
      <color theme="1"/>
      <name val="Arial"/>
      <family val="2"/>
      <scheme val="minor"/>
    </font>
    <font>
      <sz val="11"/>
      <name val="Arial"/>
      <family val="2"/>
      <scheme val="minor"/>
    </font>
    <font>
      <sz val="12"/>
      <color theme="1"/>
      <name val="Arial"/>
      <family val="2"/>
      <scheme val="minor"/>
    </font>
    <font>
      <i/>
      <sz val="11"/>
      <color theme="1"/>
      <name val="Arial"/>
      <family val="2"/>
      <scheme val="minor"/>
    </font>
    <font>
      <b/>
      <sz val="11"/>
      <name val="Arial"/>
      <family val="2"/>
      <scheme val="minor"/>
    </font>
    <font>
      <b/>
      <sz val="12"/>
      <color theme="1"/>
      <name val="Arial"/>
      <family val="2"/>
      <scheme val="minor"/>
    </font>
    <font>
      <b/>
      <sz val="11"/>
      <color rgb="FFFF0000"/>
      <name val="Arial"/>
      <family val="2"/>
      <scheme val="minor"/>
    </font>
    <font>
      <b/>
      <sz val="9"/>
      <color theme="1"/>
      <name val="Arial"/>
      <family val="2"/>
      <scheme val="minor"/>
    </font>
    <font>
      <b/>
      <sz val="9"/>
      <name val="Arial"/>
      <family val="2"/>
      <scheme val="minor"/>
    </font>
    <font>
      <sz val="8"/>
      <color theme="1"/>
      <name val="Arial"/>
      <family val="2"/>
      <scheme val="minor"/>
    </font>
    <font>
      <sz val="9"/>
      <color theme="1"/>
      <name val="Arial"/>
      <family val="2"/>
      <scheme val="minor"/>
    </font>
    <font>
      <b/>
      <sz val="10"/>
      <color theme="1"/>
      <name val="Arial"/>
      <family val="2"/>
      <scheme val="minor"/>
    </font>
    <font>
      <b/>
      <sz val="10"/>
      <name val="Arial"/>
      <family val="2"/>
      <scheme val="minor"/>
    </font>
    <font>
      <sz val="16"/>
      <color theme="1"/>
      <name val="Arial"/>
      <family val="2"/>
      <scheme val="minor"/>
    </font>
    <font>
      <sz val="7"/>
      <color theme="1"/>
      <name val="Times New Roman"/>
      <family val="1"/>
    </font>
    <font>
      <sz val="11"/>
      <color rgb="FF4472C4"/>
      <name val="Arial"/>
      <family val="2"/>
      <scheme val="minor"/>
    </font>
    <font>
      <vertAlign val="superscript"/>
      <sz val="11"/>
      <color theme="1"/>
      <name val="Arial"/>
      <family val="2"/>
      <scheme val="minor"/>
    </font>
    <font>
      <sz val="20"/>
      <color theme="1"/>
      <name val="Arial"/>
      <family val="2"/>
      <scheme val="minor"/>
    </font>
    <font>
      <b/>
      <i/>
      <sz val="11"/>
      <color rgb="FF000000"/>
      <name val="Arial"/>
      <family val="2"/>
      <scheme val="minor"/>
    </font>
    <font>
      <sz val="11"/>
      <color rgb="FF000000"/>
      <name val="Arial"/>
      <family val="2"/>
      <scheme val="minor"/>
    </font>
    <font>
      <sz val="11"/>
      <color theme="0" tint="-0.499984740745262"/>
      <name val="Arial"/>
      <family val="2"/>
      <scheme val="minor"/>
    </font>
    <font>
      <b/>
      <sz val="16"/>
      <color rgb="FFFF0000"/>
      <name val="Arial"/>
      <family val="2"/>
      <scheme val="minor"/>
    </font>
    <font>
      <b/>
      <sz val="18"/>
      <color rgb="FFFF0000"/>
      <name val="Arial"/>
      <family val="2"/>
      <scheme val="minor"/>
    </font>
    <font>
      <sz val="11"/>
      <color theme="4"/>
      <name val="Arial"/>
      <family val="2"/>
      <scheme val="minor"/>
    </font>
    <font>
      <sz val="10"/>
      <color theme="4"/>
      <name val="Arial"/>
      <family val="2"/>
      <scheme val="minor"/>
    </font>
    <font>
      <sz val="11"/>
      <color rgb="FFFF0000"/>
      <name val="Calibri"/>
      <family val="2"/>
    </font>
    <font>
      <b/>
      <sz val="12"/>
      <name val="Arial"/>
      <family val="2"/>
    </font>
    <font>
      <b/>
      <sz val="12"/>
      <color rgb="FF000000"/>
      <name val="Arial"/>
      <family val="2"/>
    </font>
    <font>
      <sz val="11"/>
      <color rgb="FF70AD47"/>
      <name val="Arial"/>
      <family val="2"/>
      <scheme val="minor"/>
    </font>
    <font>
      <b/>
      <sz val="7"/>
      <color theme="1"/>
      <name val="Arial"/>
      <family val="2"/>
      <scheme val="minor"/>
    </font>
    <font>
      <sz val="8"/>
      <name val="Arial"/>
      <family val="2"/>
      <scheme val="minor"/>
    </font>
    <font>
      <sz val="12"/>
      <color rgb="FFFF0000"/>
      <name val="Arial"/>
      <family val="2"/>
      <scheme val="minor"/>
    </font>
    <font>
      <b/>
      <sz val="12"/>
      <name val="Arial"/>
      <family val="2"/>
      <scheme val="minor"/>
    </font>
    <font>
      <sz val="12"/>
      <color theme="1"/>
      <name val="Times New Roman"/>
      <family val="1"/>
    </font>
    <font>
      <i/>
      <sz val="12"/>
      <color theme="1"/>
      <name val="Arial"/>
      <family val="2"/>
      <scheme val="minor"/>
    </font>
    <font>
      <b/>
      <sz val="12"/>
      <color rgb="FFFF0000"/>
      <name val="Arial"/>
      <family val="2"/>
      <scheme val="minor"/>
    </font>
    <font>
      <sz val="12"/>
      <color rgb="FF000000"/>
      <name val="Arial"/>
      <family val="2"/>
      <scheme val="minor"/>
    </font>
    <font>
      <b/>
      <sz val="12"/>
      <color rgb="FF000000"/>
      <name val="Calibri"/>
      <family val="2"/>
    </font>
    <font>
      <b/>
      <sz val="12"/>
      <color rgb="FFFF0000"/>
      <name val="Calibri"/>
      <family val="2"/>
    </font>
    <font>
      <sz val="12"/>
      <name val="Arial"/>
      <family val="2"/>
    </font>
    <font>
      <sz val="12"/>
      <color rgb="FF000000"/>
      <name val="Arial"/>
      <family val="2"/>
    </font>
    <font>
      <sz val="12"/>
      <name val="Arial"/>
      <family val="2"/>
      <scheme val="minor"/>
    </font>
    <font>
      <sz val="12"/>
      <color theme="0" tint="-0.499984740745262"/>
      <name val="Arial"/>
      <family val="2"/>
      <scheme val="minor"/>
    </font>
    <font>
      <sz val="12"/>
      <color rgb="FFA6A6A6"/>
      <name val="Arial"/>
      <family val="2"/>
      <scheme val="minor"/>
    </font>
    <font>
      <sz val="12"/>
      <color rgb="FFFF0000"/>
      <name val="Calibri"/>
      <family val="2"/>
    </font>
    <font>
      <sz val="12"/>
      <color theme="4"/>
      <name val="Arial"/>
      <family val="2"/>
      <scheme val="minor"/>
    </font>
    <font>
      <sz val="12"/>
      <color rgb="FF70AD47"/>
      <name val="Arial"/>
      <family val="2"/>
      <scheme val="minor"/>
    </font>
  </fonts>
  <fills count="28">
    <fill>
      <patternFill patternType="none"/>
    </fill>
    <fill>
      <patternFill patternType="gray125"/>
    </fill>
    <fill>
      <patternFill patternType="solid">
        <fgColor theme="0" tint="-4.9989318521683403E-2"/>
        <bgColor indexed="64"/>
      </patternFill>
    </fill>
    <fill>
      <patternFill patternType="solid">
        <fgColor rgb="FFFFFFFF"/>
      </patternFill>
    </fill>
    <fill>
      <patternFill patternType="solid">
        <fgColor rgb="FFFFFFC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indexed="22"/>
        <bgColor indexed="64"/>
      </patternFill>
    </fill>
    <fill>
      <patternFill patternType="solid">
        <fgColor theme="7" tint="0.59999389629810485"/>
        <bgColor indexed="64"/>
      </patternFill>
    </fill>
    <fill>
      <patternFill patternType="solid">
        <fgColor rgb="FFC0C0C0"/>
        <bgColor rgb="FF000000"/>
      </patternFill>
    </fill>
    <fill>
      <patternFill patternType="solid">
        <fgColor rgb="FFFFFF99"/>
        <bgColor rgb="FF000000"/>
      </patternFill>
    </fill>
    <fill>
      <patternFill patternType="solid">
        <fgColor rgb="FFFFFFFF"/>
        <bgColor rgb="FF000000"/>
      </patternFill>
    </fill>
    <fill>
      <patternFill patternType="solid">
        <fgColor rgb="FFF2F2F2"/>
        <bgColor rgb="FF000000"/>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2F2F2"/>
        <bgColor indexed="64"/>
      </patternFill>
    </fill>
    <fill>
      <patternFill patternType="solid">
        <fgColor theme="7"/>
        <bgColor indexed="64"/>
      </patternFill>
    </fill>
    <fill>
      <patternFill patternType="solid">
        <fgColor theme="2"/>
        <bgColor indexed="64"/>
      </patternFill>
    </fill>
    <fill>
      <patternFill patternType="solid">
        <fgColor theme="2" tint="0.79998168889431442"/>
        <bgColor indexed="64"/>
      </patternFill>
    </fill>
    <fill>
      <patternFill patternType="solid">
        <fgColor theme="2" tint="0.59999389629810485"/>
        <bgColor indexed="64"/>
      </patternFill>
    </fill>
    <fill>
      <patternFill patternType="solid">
        <fgColor theme="2"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style="thin">
        <color indexed="64"/>
      </right>
      <top style="thin">
        <color indexed="64"/>
      </top>
      <bottom style="thin">
        <color indexed="64"/>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right style="thin">
        <color indexed="64"/>
      </right>
      <top/>
      <bottom style="thin">
        <color indexed="64"/>
      </bottom>
      <diagonal/>
    </border>
    <border>
      <left style="thick">
        <color theme="4" tint="-0.24994659260841701"/>
      </left>
      <right/>
      <top style="thin">
        <color indexed="64"/>
      </top>
      <bottom style="thin">
        <color indexed="64"/>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style="thin">
        <color auto="1"/>
      </top>
      <bottom/>
      <diagonal/>
    </border>
    <border>
      <left style="medium">
        <color auto="1"/>
      </left>
      <right/>
      <top style="thin">
        <color auto="1"/>
      </top>
      <bottom/>
      <diagonal/>
    </border>
    <border>
      <left/>
      <right style="medium">
        <color auto="1"/>
      </right>
      <top/>
      <bottom/>
      <diagonal/>
    </border>
    <border>
      <left style="medium">
        <color auto="1"/>
      </left>
      <right/>
      <top/>
      <bottom/>
      <diagonal/>
    </border>
    <border>
      <left/>
      <right style="medium">
        <color auto="1"/>
      </right>
      <top style="medium">
        <color indexed="64"/>
      </top>
      <bottom style="thin">
        <color auto="1"/>
      </bottom>
      <diagonal/>
    </border>
    <border>
      <left/>
      <right/>
      <top style="medium">
        <color indexed="64"/>
      </top>
      <bottom style="thin">
        <color indexed="64"/>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top/>
      <bottom style="medium">
        <color indexed="64"/>
      </bottom>
      <diagonal/>
    </border>
    <border>
      <left style="medium">
        <color auto="1"/>
      </left>
      <right style="thin">
        <color indexed="64"/>
      </right>
      <top/>
      <bottom style="medium">
        <color auto="1"/>
      </bottom>
      <diagonal/>
    </border>
    <border>
      <left style="thin">
        <color auto="1"/>
      </left>
      <right/>
      <top/>
      <bottom/>
      <diagonal/>
    </border>
    <border>
      <left style="medium">
        <color auto="1"/>
      </left>
      <right style="thin">
        <color auto="1"/>
      </right>
      <top style="thin">
        <color auto="1"/>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000000"/>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auto="1"/>
      </top>
      <bottom style="thin">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003">
    <xf numFmtId="0" fontId="0" fillId="0" borderId="0" xfId="0"/>
    <xf numFmtId="0" fontId="0" fillId="0" borderId="1" xfId="0" applyBorder="1"/>
    <xf numFmtId="0" fontId="0" fillId="0" borderId="1" xfId="0" applyBorder="1" applyAlignment="1">
      <alignment horizontal="center" vertical="top"/>
    </xf>
    <xf numFmtId="0" fontId="0" fillId="0" borderId="0" xfId="0" applyAlignment="1">
      <alignment wrapText="1"/>
    </xf>
    <xf numFmtId="49" fontId="0" fillId="0" borderId="1" xfId="0" applyNumberFormat="1" applyBorder="1" applyAlignment="1">
      <alignment horizontal="center" vertical="top"/>
    </xf>
    <xf numFmtId="49" fontId="0" fillId="0" borderId="2" xfId="0" applyNumberFormat="1" applyBorder="1" applyAlignment="1">
      <alignment horizontal="center" vertical="top"/>
    </xf>
    <xf numFmtId="0" fontId="0" fillId="0" borderId="2" xfId="0" applyBorder="1" applyAlignment="1">
      <alignment horizontal="center" vertical="top"/>
    </xf>
    <xf numFmtId="49" fontId="0" fillId="0" borderId="1" xfId="0" applyNumberFormat="1" applyBorder="1" applyAlignment="1">
      <alignment vertical="top"/>
    </xf>
    <xf numFmtId="49" fontId="0" fillId="4" borderId="1" xfId="0" applyNumberFormat="1" applyFill="1" applyBorder="1" applyAlignment="1">
      <alignment vertical="top"/>
    </xf>
    <xf numFmtId="164" fontId="0" fillId="0" borderId="1" xfId="0" applyNumberFormat="1" applyBorder="1" applyAlignment="1">
      <alignment horizontal="center" vertical="top"/>
    </xf>
    <xf numFmtId="165" fontId="0" fillId="0" borderId="2" xfId="0" applyNumberFormat="1" applyBorder="1" applyAlignment="1">
      <alignment horizontal="center" vertical="top"/>
    </xf>
    <xf numFmtId="165" fontId="0" fillId="0" borderId="1" xfId="0" applyNumberFormat="1" applyBorder="1" applyAlignment="1">
      <alignment horizontal="center" vertical="top"/>
    </xf>
    <xf numFmtId="0" fontId="0" fillId="0" borderId="2" xfId="0" applyBorder="1"/>
    <xf numFmtId="165" fontId="0" fillId="0" borderId="1" xfId="0" applyNumberFormat="1" applyBorder="1" applyAlignment="1">
      <alignment horizontal="center"/>
    </xf>
    <xf numFmtId="0" fontId="3" fillId="5" borderId="1" xfId="0" applyFont="1" applyFill="1" applyBorder="1"/>
    <xf numFmtId="9" fontId="3" fillId="5"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xf numFmtId="165" fontId="3" fillId="0" borderId="1" xfId="0" applyNumberFormat="1" applyFont="1" applyBorder="1" applyAlignment="1">
      <alignment horizontal="center"/>
    </xf>
    <xf numFmtId="164" fontId="3" fillId="5" borderId="1" xfId="0" applyNumberFormat="1" applyFont="1" applyFill="1" applyBorder="1" applyAlignment="1">
      <alignment horizontal="center" vertical="top"/>
    </xf>
    <xf numFmtId="0" fontId="3" fillId="0" borderId="0" xfId="0" applyFont="1"/>
    <xf numFmtId="165" fontId="3" fillId="5" borderId="1" xfId="0" applyNumberFormat="1" applyFont="1" applyFill="1" applyBorder="1" applyAlignment="1">
      <alignment horizontal="center"/>
    </xf>
    <xf numFmtId="166" fontId="0" fillId="0" borderId="1" xfId="0" applyNumberFormat="1" applyBorder="1" applyAlignment="1">
      <alignment horizontal="center" vertical="top"/>
    </xf>
    <xf numFmtId="166" fontId="3" fillId="5" borderId="1" xfId="0" applyNumberFormat="1" applyFont="1" applyFill="1" applyBorder="1" applyAlignment="1">
      <alignment horizontal="center" vertical="top"/>
    </xf>
    <xf numFmtId="0" fontId="0" fillId="0" borderId="1" xfId="0" applyBorder="1" applyAlignment="1">
      <alignment horizontal="center"/>
    </xf>
    <xf numFmtId="0" fontId="0" fillId="0" borderId="2" xfId="0" applyBorder="1" applyAlignment="1">
      <alignment horizontal="center"/>
    </xf>
    <xf numFmtId="2" fontId="0" fillId="0" borderId="1" xfId="0" applyNumberFormat="1" applyBorder="1" applyAlignment="1">
      <alignment horizontal="center" vertical="top"/>
    </xf>
    <xf numFmtId="0" fontId="5" fillId="0" borderId="1" xfId="0" applyFont="1" applyBorder="1" applyAlignment="1">
      <alignment vertical="top"/>
    </xf>
    <xf numFmtId="0" fontId="5" fillId="3" borderId="1" xfId="0" applyFont="1" applyFill="1" applyBorder="1" applyAlignment="1">
      <alignment horizontal="left" vertical="top" wrapText="1"/>
    </xf>
    <xf numFmtId="0" fontId="5" fillId="0" borderId="1" xfId="0" applyFont="1" applyBorder="1" applyAlignment="1">
      <alignment vertical="top" wrapText="1"/>
    </xf>
    <xf numFmtId="0" fontId="0" fillId="3" borderId="1" xfId="0" applyFill="1" applyBorder="1" applyAlignment="1">
      <alignment horizontal="left" vertical="top" wrapText="1"/>
    </xf>
    <xf numFmtId="2" fontId="0" fillId="0" borderId="2" xfId="0" applyNumberFormat="1" applyBorder="1" applyAlignment="1">
      <alignment horizontal="center" vertical="top"/>
    </xf>
    <xf numFmtId="166" fontId="5" fillId="0" borderId="1" xfId="0" applyNumberFormat="1" applyFont="1" applyBorder="1" applyAlignment="1">
      <alignment horizontal="center" vertical="top"/>
    </xf>
    <xf numFmtId="0" fontId="0" fillId="0" borderId="7" xfId="0" applyBorder="1"/>
    <xf numFmtId="1" fontId="0" fillId="0" borderId="1" xfId="0" applyNumberFormat="1" applyBorder="1"/>
    <xf numFmtId="1" fontId="5" fillId="0" borderId="2" xfId="0" applyNumberFormat="1" applyFont="1" applyBorder="1" applyAlignment="1">
      <alignment horizontal="center" vertical="top"/>
    </xf>
    <xf numFmtId="1" fontId="0" fillId="0" borderId="2" xfId="0" applyNumberFormat="1" applyBorder="1" applyAlignment="1">
      <alignment horizontal="center" vertical="top"/>
    </xf>
    <xf numFmtId="1" fontId="0" fillId="0" borderId="1" xfId="0" applyNumberFormat="1" applyBorder="1" applyAlignment="1">
      <alignment horizontal="center" vertical="top"/>
    </xf>
    <xf numFmtId="1" fontId="0" fillId="0" borderId="1" xfId="0" applyNumberFormat="1" applyBorder="1" applyAlignment="1">
      <alignment horizontal="center"/>
    </xf>
    <xf numFmtId="1" fontId="0" fillId="0" borderId="2" xfId="0" applyNumberFormat="1" applyBorder="1" applyAlignment="1">
      <alignment horizontal="center"/>
    </xf>
    <xf numFmtId="1" fontId="3" fillId="0" borderId="1" xfId="0" applyNumberFormat="1" applyFont="1" applyBorder="1"/>
    <xf numFmtId="1" fontId="3" fillId="5" borderId="1" xfId="0" applyNumberFormat="1" applyFont="1" applyFill="1" applyBorder="1"/>
    <xf numFmtId="165" fontId="0" fillId="0" borderId="5" xfId="0" applyNumberFormat="1" applyBorder="1" applyAlignment="1">
      <alignment horizontal="center" vertical="top"/>
    </xf>
    <xf numFmtId="165" fontId="0" fillId="0" borderId="6" xfId="0" applyNumberFormat="1" applyBorder="1" applyAlignment="1">
      <alignment horizontal="center" vertical="top"/>
    </xf>
    <xf numFmtId="165" fontId="3" fillId="5" borderId="1" xfId="0" applyNumberFormat="1" applyFont="1" applyFill="1" applyBorder="1"/>
    <xf numFmtId="165" fontId="0" fillId="0" borderId="1" xfId="0" applyNumberFormat="1" applyBorder="1"/>
    <xf numFmtId="165" fontId="3" fillId="0" borderId="1" xfId="0" applyNumberFormat="1" applyFont="1" applyBorder="1" applyAlignment="1">
      <alignment horizontal="center" vertical="top"/>
    </xf>
    <xf numFmtId="165" fontId="3" fillId="5" borderId="1" xfId="0" applyNumberFormat="1" applyFont="1" applyFill="1" applyBorder="1" applyAlignment="1">
      <alignment horizontal="center" vertical="top"/>
    </xf>
    <xf numFmtId="0" fontId="0" fillId="0" borderId="0" xfId="0" applyAlignment="1">
      <alignment horizontal="center" vertical="top"/>
    </xf>
    <xf numFmtId="0" fontId="3" fillId="2" borderId="3" xfId="0" applyFont="1" applyFill="1" applyBorder="1" applyAlignment="1">
      <alignment horizontal="center" vertical="top" wrapText="1"/>
    </xf>
    <xf numFmtId="167" fontId="3" fillId="5" borderId="1" xfId="0" applyNumberFormat="1" applyFont="1" applyFill="1" applyBorder="1" applyAlignment="1">
      <alignment horizontal="center" vertical="center"/>
    </xf>
    <xf numFmtId="164" fontId="5" fillId="0" borderId="1" xfId="2" applyNumberFormat="1" applyFont="1" applyFill="1" applyBorder="1" applyAlignment="1" applyProtection="1">
      <alignment horizontal="center" vertical="top"/>
    </xf>
    <xf numFmtId="169" fontId="1" fillId="0" borderId="0" xfId="0" applyNumberFormat="1" applyFont="1" applyAlignment="1">
      <alignment horizontal="center" vertical="top" wrapText="1"/>
    </xf>
    <xf numFmtId="164" fontId="5" fillId="0" borderId="0" xfId="2" applyNumberFormat="1" applyFont="1" applyFill="1" applyBorder="1" applyAlignment="1" applyProtection="1">
      <alignment horizontal="center" vertical="top"/>
    </xf>
    <xf numFmtId="169" fontId="1" fillId="0" borderId="0" xfId="0" applyNumberFormat="1" applyFont="1" applyAlignment="1">
      <alignment horizontal="center"/>
    </xf>
    <xf numFmtId="0" fontId="3" fillId="7" borderId="1" xfId="0" applyFont="1" applyFill="1" applyBorder="1"/>
    <xf numFmtId="165" fontId="8" fillId="7" borderId="1" xfId="0" quotePrefix="1" applyNumberFormat="1" applyFont="1" applyFill="1" applyBorder="1" applyAlignment="1">
      <alignment horizontal="center" vertical="center" wrapText="1"/>
    </xf>
    <xf numFmtId="168" fontId="5" fillId="0" borderId="1" xfId="3" applyNumberFormat="1" applyFont="1" applyBorder="1" applyAlignment="1">
      <alignment horizontal="center" vertical="center"/>
    </xf>
    <xf numFmtId="9" fontId="5" fillId="0" borderId="1" xfId="2" applyFont="1" applyFill="1" applyBorder="1" applyAlignment="1">
      <alignment horizontal="center" vertical="center"/>
    </xf>
    <xf numFmtId="3" fontId="5" fillId="2" borderId="1" xfId="2" applyNumberFormat="1" applyFont="1" applyFill="1" applyBorder="1" applyAlignment="1">
      <alignment horizontal="center" vertical="center"/>
    </xf>
    <xf numFmtId="168" fontId="0" fillId="0" borderId="1" xfId="0" applyNumberFormat="1" applyBorder="1" applyAlignment="1">
      <alignment horizontal="center"/>
    </xf>
    <xf numFmtId="0" fontId="0" fillId="6" borderId="0" xfId="0" applyFill="1"/>
    <xf numFmtId="0" fontId="4" fillId="6" borderId="0" xfId="0" applyFont="1" applyFill="1"/>
    <xf numFmtId="0" fontId="3" fillId="6" borderId="0" xfId="0" applyFont="1" applyFill="1"/>
    <xf numFmtId="0" fontId="7" fillId="6" borderId="0" xfId="0" applyFont="1" applyFill="1"/>
    <xf numFmtId="0" fontId="2" fillId="6" borderId="0" xfId="0" applyFont="1" applyFill="1"/>
    <xf numFmtId="0" fontId="3" fillId="6" borderId="0" xfId="3" applyFont="1" applyFill="1"/>
    <xf numFmtId="164" fontId="5" fillId="6" borderId="0" xfId="2" applyNumberFormat="1" applyFont="1" applyFill="1" applyBorder="1" applyAlignment="1" applyProtection="1">
      <alignment horizontal="center" vertical="top"/>
    </xf>
    <xf numFmtId="0" fontId="0" fillId="6" borderId="12" xfId="0" applyFill="1" applyBorder="1"/>
    <xf numFmtId="0" fontId="0" fillId="6" borderId="13" xfId="0" applyFill="1" applyBorder="1"/>
    <xf numFmtId="0" fontId="4" fillId="6" borderId="15" xfId="0" applyFont="1" applyFill="1" applyBorder="1"/>
    <xf numFmtId="0" fontId="0" fillId="6" borderId="16" xfId="0" applyFill="1" applyBorder="1"/>
    <xf numFmtId="0" fontId="9" fillId="6" borderId="15" xfId="0" applyFont="1" applyFill="1" applyBorder="1"/>
    <xf numFmtId="0" fontId="0" fillId="6" borderId="15" xfId="0" applyFill="1" applyBorder="1"/>
    <xf numFmtId="0" fontId="3" fillId="6" borderId="0" xfId="0" applyFont="1" applyFill="1" applyAlignment="1">
      <alignment horizontal="center" vertical="center"/>
    </xf>
    <xf numFmtId="0" fontId="3" fillId="7" borderId="17" xfId="0" applyFont="1" applyFill="1" applyBorder="1"/>
    <xf numFmtId="0" fontId="0" fillId="0" borderId="17" xfId="0" applyBorder="1"/>
    <xf numFmtId="169" fontId="1" fillId="6" borderId="0" xfId="0" applyNumberFormat="1" applyFont="1" applyFill="1" applyAlignment="1">
      <alignment horizontal="center" vertical="top" wrapText="1"/>
    </xf>
    <xf numFmtId="0" fontId="0" fillId="6" borderId="18" xfId="0" applyFill="1" applyBorder="1"/>
    <xf numFmtId="0" fontId="0" fillId="6" borderId="19" xfId="0" applyFill="1" applyBorder="1"/>
    <xf numFmtId="169" fontId="1" fillId="6" borderId="19" xfId="0" applyNumberFormat="1" applyFont="1" applyFill="1" applyBorder="1" applyAlignment="1">
      <alignment horizontal="center" vertical="top" wrapText="1"/>
    </xf>
    <xf numFmtId="164" fontId="5" fillId="6" borderId="19" xfId="2" applyNumberFormat="1" applyFont="1" applyFill="1" applyBorder="1" applyAlignment="1" applyProtection="1">
      <alignment horizontal="center" vertical="top"/>
    </xf>
    <xf numFmtId="0" fontId="0" fillId="6" borderId="20" xfId="0" applyFill="1" applyBorder="1"/>
    <xf numFmtId="0" fontId="0" fillId="6" borderId="0" xfId="0" applyFill="1" applyAlignment="1">
      <alignment horizontal="center" vertical="top"/>
    </xf>
    <xf numFmtId="14" fontId="5" fillId="6" borderId="0" xfId="0" applyNumberFormat="1" applyFont="1" applyFill="1" applyAlignment="1">
      <alignment horizontal="right"/>
    </xf>
    <xf numFmtId="0" fontId="2" fillId="6" borderId="0" xfId="0" applyFont="1" applyFill="1" applyAlignment="1">
      <alignment horizontal="center" vertical="top"/>
    </xf>
    <xf numFmtId="0" fontId="0" fillId="6" borderId="0" xfId="0" applyFill="1" applyAlignment="1">
      <alignment wrapText="1"/>
    </xf>
    <xf numFmtId="165" fontId="0" fillId="6" borderId="0" xfId="0" applyNumberFormat="1" applyFill="1"/>
    <xf numFmtId="1" fontId="0" fillId="6" borderId="0" xfId="0" applyNumberFormat="1" applyFill="1"/>
    <xf numFmtId="165" fontId="0" fillId="6" borderId="1" xfId="0" applyNumberFormat="1" applyFill="1" applyBorder="1" applyAlignment="1">
      <alignment horizontal="center" vertical="top"/>
    </xf>
    <xf numFmtId="0" fontId="0" fillId="6" borderId="7" xfId="0" applyFill="1" applyBorder="1"/>
    <xf numFmtId="0" fontId="0" fillId="6" borderId="22" xfId="0" applyFill="1" applyBorder="1"/>
    <xf numFmtId="169" fontId="1" fillId="6" borderId="7" xfId="0" applyNumberFormat="1" applyFont="1" applyFill="1" applyBorder="1" applyAlignment="1">
      <alignment horizontal="center" vertical="top" wrapText="1"/>
    </xf>
    <xf numFmtId="164" fontId="5" fillId="6" borderId="7" xfId="2" applyNumberFormat="1" applyFont="1" applyFill="1" applyBorder="1" applyAlignment="1" applyProtection="1">
      <alignment horizontal="center" vertical="top"/>
    </xf>
    <xf numFmtId="164" fontId="5" fillId="0" borderId="1" xfId="2" applyNumberFormat="1" applyFont="1" applyBorder="1" applyAlignment="1">
      <alignment horizontal="center" vertical="top"/>
    </xf>
    <xf numFmtId="0" fontId="0" fillId="6" borderId="0" xfId="0" applyFill="1" applyAlignment="1">
      <alignment horizontal="center"/>
    </xf>
    <xf numFmtId="0" fontId="0" fillId="0" borderId="16" xfId="0" applyBorder="1"/>
    <xf numFmtId="0" fontId="3" fillId="5" borderId="7" xfId="3" applyFont="1" applyFill="1" applyBorder="1"/>
    <xf numFmtId="0" fontId="0" fillId="5" borderId="7" xfId="0" applyFill="1" applyBorder="1"/>
    <xf numFmtId="0" fontId="0" fillId="5" borderId="8" xfId="0" applyFill="1" applyBorder="1" applyAlignment="1">
      <alignment horizontal="center"/>
    </xf>
    <xf numFmtId="3" fontId="3" fillId="7" borderId="8" xfId="0" applyNumberFormat="1" applyFont="1" applyFill="1" applyBorder="1" applyAlignment="1">
      <alignment horizontal="center" vertical="center" wrapText="1"/>
    </xf>
    <xf numFmtId="169" fontId="1" fillId="0" borderId="8" xfId="0" applyNumberFormat="1" applyFont="1" applyBorder="1" applyAlignment="1">
      <alignment horizontal="center" vertical="top" wrapText="1"/>
    </xf>
    <xf numFmtId="169" fontId="0" fillId="0" borderId="8" xfId="0" applyNumberFormat="1" applyBorder="1" applyAlignment="1">
      <alignment horizontal="center" vertical="top" wrapText="1"/>
    </xf>
    <xf numFmtId="0" fontId="0" fillId="7" borderId="1" xfId="0" applyFill="1" applyBorder="1"/>
    <xf numFmtId="0" fontId="5" fillId="6" borderId="13" xfId="0" applyFont="1" applyFill="1" applyBorder="1"/>
    <xf numFmtId="0" fontId="5" fillId="6" borderId="0" xfId="0" applyFont="1" applyFill="1"/>
    <xf numFmtId="0" fontId="5" fillId="6" borderId="14" xfId="0" applyFont="1" applyFill="1" applyBorder="1"/>
    <xf numFmtId="0" fontId="5" fillId="6" borderId="16" xfId="0" applyFont="1" applyFill="1" applyBorder="1"/>
    <xf numFmtId="0" fontId="8" fillId="6" borderId="0" xfId="0" applyFont="1" applyFill="1"/>
    <xf numFmtId="0" fontId="8" fillId="6" borderId="16" xfId="0" applyFont="1" applyFill="1" applyBorder="1"/>
    <xf numFmtId="169" fontId="3" fillId="7" borderId="8" xfId="0" applyNumberFormat="1" applyFont="1" applyFill="1" applyBorder="1" applyAlignment="1">
      <alignment horizontal="center" vertical="top" wrapText="1"/>
    </xf>
    <xf numFmtId="0" fontId="3" fillId="9" borderId="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164" fontId="8" fillId="7" borderId="1" xfId="2" applyNumberFormat="1" applyFont="1" applyFill="1" applyBorder="1" applyAlignment="1">
      <alignment horizontal="center" vertical="top"/>
    </xf>
    <xf numFmtId="167" fontId="5" fillId="0" borderId="1" xfId="3" applyNumberFormat="1" applyFont="1" applyBorder="1" applyAlignment="1">
      <alignment horizontal="center" vertical="center"/>
    </xf>
    <xf numFmtId="167" fontId="5" fillId="2" borderId="1" xfId="2" applyNumberFormat="1" applyFont="1" applyFill="1" applyBorder="1" applyAlignment="1">
      <alignment horizontal="center" vertical="center"/>
    </xf>
    <xf numFmtId="167" fontId="0" fillId="0" borderId="1" xfId="0" applyNumberFormat="1" applyBorder="1" applyAlignment="1">
      <alignment horizontal="center"/>
    </xf>
    <xf numFmtId="3" fontId="3" fillId="5" borderId="1" xfId="0" applyNumberFormat="1" applyFont="1" applyFill="1" applyBorder="1" applyAlignment="1">
      <alignment horizontal="center"/>
    </xf>
    <xf numFmtId="0" fontId="3" fillId="8" borderId="1" xfId="0" applyFont="1" applyFill="1" applyBorder="1"/>
    <xf numFmtId="170" fontId="5" fillId="0" borderId="1" xfId="2" applyNumberFormat="1" applyFont="1" applyFill="1" applyBorder="1" applyAlignment="1" applyProtection="1">
      <alignment horizontal="center" vertical="top"/>
    </xf>
    <xf numFmtId="170" fontId="8" fillId="7" borderId="1" xfId="2" applyNumberFormat="1" applyFont="1" applyFill="1" applyBorder="1" applyAlignment="1">
      <alignment horizontal="center" vertical="top"/>
    </xf>
    <xf numFmtId="170" fontId="5" fillId="6" borderId="7" xfId="2" applyNumberFormat="1" applyFont="1" applyFill="1" applyBorder="1" applyAlignment="1" applyProtection="1">
      <alignment horizontal="center" vertical="top"/>
    </xf>
    <xf numFmtId="170" fontId="5" fillId="0" borderId="1" xfId="2" applyNumberFormat="1" applyFont="1" applyBorder="1" applyAlignment="1">
      <alignment horizontal="center" vertical="top"/>
    </xf>
    <xf numFmtId="0" fontId="0" fillId="6" borderId="7" xfId="0" applyFill="1" applyBorder="1" applyAlignment="1">
      <alignment horizontal="center"/>
    </xf>
    <xf numFmtId="0" fontId="3" fillId="7" borderId="1" xfId="0" applyFont="1" applyFill="1" applyBorder="1" applyAlignment="1">
      <alignment horizontal="right"/>
    </xf>
    <xf numFmtId="0" fontId="3" fillId="7" borderId="5" xfId="0" applyFont="1" applyFill="1" applyBorder="1" applyAlignment="1">
      <alignment horizontal="right"/>
    </xf>
    <xf numFmtId="169" fontId="0" fillId="7" borderId="8" xfId="0" applyNumberFormat="1" applyFill="1" applyBorder="1" applyAlignment="1">
      <alignment horizontal="right" vertical="top" wrapText="1"/>
    </xf>
    <xf numFmtId="164" fontId="5" fillId="7" borderId="1" xfId="2" applyNumberFormat="1" applyFont="1" applyFill="1" applyBorder="1" applyAlignment="1">
      <alignment horizontal="right" vertical="top"/>
    </xf>
    <xf numFmtId="0" fontId="0" fillId="7" borderId="1" xfId="0" applyFill="1" applyBorder="1" applyAlignment="1">
      <alignment horizontal="right"/>
    </xf>
    <xf numFmtId="0" fontId="3" fillId="8" borderId="1" xfId="0" applyFont="1" applyFill="1" applyBorder="1" applyAlignment="1">
      <alignment horizontal="right"/>
    </xf>
    <xf numFmtId="169" fontId="3" fillId="8" borderId="1" xfId="0" applyNumberFormat="1" applyFont="1" applyFill="1" applyBorder="1" applyAlignment="1">
      <alignment horizontal="right" vertical="top" wrapText="1"/>
    </xf>
    <xf numFmtId="167" fontId="3" fillId="5" borderId="1" xfId="0" applyNumberFormat="1" applyFont="1" applyFill="1" applyBorder="1" applyAlignment="1">
      <alignment horizontal="right"/>
    </xf>
    <xf numFmtId="167" fontId="3" fillId="5" borderId="1" xfId="0" applyNumberFormat="1" applyFont="1" applyFill="1" applyBorder="1" applyAlignment="1">
      <alignment horizontal="right" vertical="center"/>
    </xf>
    <xf numFmtId="165" fontId="3" fillId="8" borderId="1" xfId="0" applyNumberFormat="1" applyFont="1" applyFill="1" applyBorder="1" applyAlignment="1">
      <alignment horizontal="right"/>
    </xf>
    <xf numFmtId="164" fontId="8" fillId="8" borderId="1" xfId="2" applyNumberFormat="1" applyFont="1" applyFill="1" applyBorder="1" applyAlignment="1">
      <alignment horizontal="right" vertical="top"/>
    </xf>
    <xf numFmtId="165" fontId="8" fillId="8" borderId="1" xfId="2" applyNumberFormat="1" applyFont="1" applyFill="1" applyBorder="1" applyAlignment="1">
      <alignment horizontal="right" vertical="top"/>
    </xf>
    <xf numFmtId="165" fontId="3" fillId="7" borderId="1" xfId="0" applyNumberFormat="1" applyFont="1" applyFill="1" applyBorder="1" applyAlignment="1">
      <alignment horizontal="center" vertical="top"/>
    </xf>
    <xf numFmtId="165" fontId="3" fillId="7" borderId="5" xfId="0" applyNumberFormat="1" applyFont="1" applyFill="1" applyBorder="1" applyAlignment="1">
      <alignment horizontal="center" vertical="top"/>
    </xf>
    <xf numFmtId="0" fontId="3" fillId="7" borderId="1" xfId="0" applyFont="1" applyFill="1" applyBorder="1" applyAlignment="1">
      <alignment horizontal="center" vertical="top"/>
    </xf>
    <xf numFmtId="165" fontId="0" fillId="0" borderId="0" xfId="0" applyNumberFormat="1" applyAlignment="1">
      <alignment horizontal="center" vertical="top"/>
    </xf>
    <xf numFmtId="165" fontId="12" fillId="10" borderId="1" xfId="0" quotePrefix="1"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6" borderId="0" xfId="0" applyFill="1" applyAlignment="1">
      <alignment horizontal="left" vertical="top"/>
    </xf>
    <xf numFmtId="0" fontId="0" fillId="0" borderId="0" xfId="0" applyAlignment="1">
      <alignment horizontal="left" vertical="top"/>
    </xf>
    <xf numFmtId="0" fontId="0" fillId="6" borderId="19" xfId="0" applyFill="1" applyBorder="1" applyAlignment="1">
      <alignment horizontal="left" vertical="top"/>
    </xf>
    <xf numFmtId="0" fontId="9" fillId="6" borderId="0" xfId="0" applyFont="1" applyFill="1"/>
    <xf numFmtId="0" fontId="3" fillId="7" borderId="8" xfId="0" applyFont="1" applyFill="1" applyBorder="1"/>
    <xf numFmtId="0" fontId="0" fillId="0" borderId="8" xfId="0" applyBorder="1"/>
    <xf numFmtId="0" fontId="2" fillId="0" borderId="1" xfId="0" applyFont="1" applyBorder="1" applyAlignment="1">
      <alignment horizontal="left" vertical="top"/>
    </xf>
    <xf numFmtId="0" fontId="2" fillId="0" borderId="8" xfId="0" applyFont="1" applyBorder="1" applyAlignment="1">
      <alignment horizontal="left"/>
    </xf>
    <xf numFmtId="14" fontId="10" fillId="6" borderId="0" xfId="0" applyNumberFormat="1" applyFont="1" applyFill="1" applyAlignment="1">
      <alignment horizontal="left" vertical="top"/>
    </xf>
    <xf numFmtId="0" fontId="4" fillId="6" borderId="15" xfId="0" applyFont="1" applyFill="1" applyBorder="1" applyAlignment="1">
      <alignment horizontal="left" vertical="top"/>
    </xf>
    <xf numFmtId="0" fontId="9" fillId="6" borderId="15" xfId="0" applyFont="1" applyFill="1" applyBorder="1" applyAlignment="1">
      <alignment horizontal="left" vertical="top"/>
    </xf>
    <xf numFmtId="164" fontId="0" fillId="0" borderId="23" xfId="0" applyNumberFormat="1" applyBorder="1" applyAlignment="1">
      <alignment horizontal="center"/>
    </xf>
    <xf numFmtId="166" fontId="0" fillId="0" borderId="24" xfId="0" applyNumberFormat="1" applyBorder="1" applyAlignment="1">
      <alignment horizontal="center"/>
    </xf>
    <xf numFmtId="3" fontId="0" fillId="0" borderId="25" xfId="0" applyNumberFormat="1" applyBorder="1"/>
    <xf numFmtId="1" fontId="0" fillId="0" borderId="24" xfId="2" applyNumberFormat="1" applyFont="1" applyBorder="1"/>
    <xf numFmtId="164" fontId="0" fillId="0" borderId="28" xfId="0" applyNumberFormat="1" applyBorder="1" applyAlignment="1">
      <alignment horizontal="center"/>
    </xf>
    <xf numFmtId="166" fontId="0" fillId="0" borderId="0" xfId="0" applyNumberFormat="1" applyAlignment="1">
      <alignment horizontal="center"/>
    </xf>
    <xf numFmtId="3" fontId="0" fillId="0" borderId="29" xfId="0" applyNumberFormat="1" applyBorder="1"/>
    <xf numFmtId="1" fontId="0" fillId="0" borderId="0" xfId="2" applyNumberFormat="1" applyFont="1" applyBorder="1"/>
    <xf numFmtId="0" fontId="0" fillId="0" borderId="29" xfId="0" applyBorder="1"/>
    <xf numFmtId="172" fontId="9" fillId="6" borderId="10" xfId="4" applyNumberFormat="1" applyFont="1" applyFill="1" applyBorder="1" applyAlignment="1">
      <alignment horizontal="center"/>
    </xf>
    <xf numFmtId="3" fontId="9" fillId="6" borderId="0" xfId="4" applyNumberFormat="1" applyFont="1" applyFill="1" applyBorder="1" applyAlignment="1">
      <alignment horizontal="center"/>
    </xf>
    <xf numFmtId="3" fontId="9" fillId="6" borderId="0" xfId="0" applyNumberFormat="1" applyFont="1" applyFill="1" applyAlignment="1">
      <alignment horizontal="center"/>
    </xf>
    <xf numFmtId="0" fontId="9" fillId="6" borderId="10" xfId="0" applyFont="1" applyFill="1" applyBorder="1"/>
    <xf numFmtId="0" fontId="0" fillId="0" borderId="23" xfId="0" applyBorder="1"/>
    <xf numFmtId="0" fontId="0" fillId="0" borderId="34" xfId="0" applyBorder="1"/>
    <xf numFmtId="0" fontId="9" fillId="0" borderId="35" xfId="0" applyFont="1" applyBorder="1"/>
    <xf numFmtId="0" fontId="13" fillId="0" borderId="36" xfId="0" applyFont="1" applyBorder="1"/>
    <xf numFmtId="3" fontId="0" fillId="0" borderId="23" xfId="0" applyNumberFormat="1" applyBorder="1"/>
    <xf numFmtId="3" fontId="0" fillId="0" borderId="24" xfId="0" applyNumberFormat="1" applyBorder="1"/>
    <xf numFmtId="0" fontId="13" fillId="0" borderId="0" xfId="0" applyFont="1"/>
    <xf numFmtId="0" fontId="0" fillId="0" borderId="26" xfId="0" applyBorder="1"/>
    <xf numFmtId="0" fontId="0" fillId="0" borderId="9" xfId="0" applyBorder="1"/>
    <xf numFmtId="0" fontId="0" fillId="0" borderId="37" xfId="0" applyBorder="1"/>
    <xf numFmtId="172" fontId="9" fillId="0" borderId="9" xfId="4" applyNumberFormat="1" applyFont="1" applyFill="1" applyBorder="1" applyAlignment="1"/>
    <xf numFmtId="3" fontId="6" fillId="0" borderId="26" xfId="4" applyNumberFormat="1" applyFont="1" applyFill="1" applyBorder="1" applyAlignment="1">
      <alignment horizontal="center"/>
    </xf>
    <xf numFmtId="3" fontId="0" fillId="0" borderId="10" xfId="0" applyNumberFormat="1" applyBorder="1" applyAlignment="1">
      <alignment horizontal="center"/>
    </xf>
    <xf numFmtId="3" fontId="0" fillId="0" borderId="29" xfId="0" applyNumberFormat="1" applyBorder="1" applyAlignment="1">
      <alignment horizontal="center"/>
    </xf>
    <xf numFmtId="3" fontId="6" fillId="0" borderId="28" xfId="4" applyNumberFormat="1" applyFont="1" applyFill="1" applyBorder="1" applyAlignment="1">
      <alignment horizontal="center"/>
    </xf>
    <xf numFmtId="3" fontId="0" fillId="0" borderId="0" xfId="0" applyNumberFormat="1" applyAlignment="1">
      <alignment horizontal="center"/>
    </xf>
    <xf numFmtId="3" fontId="9" fillId="0" borderId="28" xfId="4" applyNumberFormat="1" applyFont="1" applyFill="1" applyBorder="1" applyAlignment="1">
      <alignment horizontal="center"/>
    </xf>
    <xf numFmtId="3" fontId="9" fillId="0" borderId="0" xfId="0" applyNumberFormat="1" applyFont="1" applyAlignment="1">
      <alignment horizontal="center"/>
    </xf>
    <xf numFmtId="3" fontId="9" fillId="0" borderId="29" xfId="0" applyNumberFormat="1" applyFont="1" applyBorder="1" applyAlignment="1">
      <alignment horizontal="center"/>
    </xf>
    <xf numFmtId="3" fontId="9" fillId="0" borderId="26" xfId="4" applyNumberFormat="1" applyFont="1" applyFill="1" applyBorder="1" applyAlignment="1">
      <alignment horizontal="center"/>
    </xf>
    <xf numFmtId="3" fontId="9" fillId="0" borderId="10" xfId="0" applyNumberFormat="1" applyFont="1" applyBorder="1" applyAlignment="1">
      <alignment horizontal="center"/>
    </xf>
    <xf numFmtId="3" fontId="9" fillId="0" borderId="27" xfId="0" applyNumberFormat="1" applyFont="1" applyBorder="1" applyAlignment="1">
      <alignment horizontal="center"/>
    </xf>
    <xf numFmtId="0" fontId="9" fillId="0" borderId="0" xfId="0" applyFont="1"/>
    <xf numFmtId="0" fontId="3" fillId="0" borderId="38" xfId="0" applyFont="1" applyBorder="1" applyAlignment="1">
      <alignment horizontal="center"/>
    </xf>
    <xf numFmtId="0" fontId="3" fillId="0" borderId="2" xfId="0" applyFont="1" applyBorder="1" applyAlignment="1">
      <alignment horizontal="center"/>
    </xf>
    <xf numFmtId="0" fontId="3" fillId="0" borderId="39" xfId="0" applyFont="1" applyBorder="1" applyAlignment="1">
      <alignment horizontal="center"/>
    </xf>
    <xf numFmtId="172" fontId="9" fillId="0" borderId="36" xfId="4" applyNumberFormat="1" applyFont="1" applyFill="1" applyBorder="1" applyAlignment="1"/>
    <xf numFmtId="3" fontId="9" fillId="0" borderId="40" xfId="0" applyNumberFormat="1" applyFont="1" applyBorder="1" applyAlignment="1">
      <alignment horizontal="center"/>
    </xf>
    <xf numFmtId="164" fontId="0" fillId="0" borderId="41" xfId="0" applyNumberFormat="1" applyBorder="1" applyAlignment="1">
      <alignment horizontal="center"/>
    </xf>
    <xf numFmtId="166" fontId="0" fillId="0" borderId="11" xfId="0" applyNumberFormat="1" applyBorder="1" applyAlignment="1">
      <alignment horizontal="center"/>
    </xf>
    <xf numFmtId="0" fontId="9" fillId="2" borderId="42" xfId="0" applyFont="1" applyFill="1" applyBorder="1" applyAlignment="1">
      <alignment horizontal="center" wrapText="1"/>
    </xf>
    <xf numFmtId="0" fontId="9" fillId="2" borderId="3" xfId="0" applyFont="1" applyFill="1" applyBorder="1" applyAlignment="1">
      <alignment horizontal="center" wrapText="1"/>
    </xf>
    <xf numFmtId="0" fontId="9" fillId="2" borderId="37" xfId="0" applyFont="1" applyFill="1" applyBorder="1" applyAlignment="1">
      <alignment horizontal="center" wrapText="1"/>
    </xf>
    <xf numFmtId="172" fontId="9" fillId="2" borderId="0" xfId="4" applyNumberFormat="1" applyFont="1" applyFill="1" applyBorder="1" applyAlignment="1">
      <alignment horizontal="center"/>
    </xf>
    <xf numFmtId="164" fontId="0" fillId="2" borderId="26" xfId="0" applyNumberFormat="1" applyFill="1" applyBorder="1" applyAlignment="1">
      <alignment horizontal="center"/>
    </xf>
    <xf numFmtId="166" fontId="0" fillId="2" borderId="10" xfId="0" applyNumberFormat="1" applyFill="1" applyBorder="1" applyAlignment="1">
      <alignment horizontal="center"/>
    </xf>
    <xf numFmtId="3" fontId="9" fillId="2" borderId="27" xfId="0" applyNumberFormat="1" applyFont="1" applyFill="1" applyBorder="1" applyAlignment="1">
      <alignment horizontal="center"/>
    </xf>
    <xf numFmtId="3" fontId="9" fillId="2" borderId="26" xfId="0" applyNumberFormat="1" applyFont="1" applyFill="1" applyBorder="1" applyAlignment="1">
      <alignment horizontal="center"/>
    </xf>
    <xf numFmtId="0" fontId="0" fillId="0" borderId="43" xfId="0" applyBorder="1"/>
    <xf numFmtId="0" fontId="0" fillId="0" borderId="4" xfId="0" applyBorder="1"/>
    <xf numFmtId="0" fontId="0" fillId="0" borderId="44" xfId="0" applyBorder="1"/>
    <xf numFmtId="3" fontId="0" fillId="0" borderId="28" xfId="0" applyNumberFormat="1" applyBorder="1" applyAlignment="1">
      <alignment horizontal="center"/>
    </xf>
    <xf numFmtId="41" fontId="14" fillId="0" borderId="0" xfId="0" applyNumberFormat="1" applyFont="1"/>
    <xf numFmtId="0" fontId="0" fillId="0" borderId="36" xfId="0" applyBorder="1"/>
    <xf numFmtId="0" fontId="0" fillId="0" borderId="42" xfId="0" applyBorder="1"/>
    <xf numFmtId="0" fontId="0" fillId="0" borderId="3" xfId="0" applyBorder="1"/>
    <xf numFmtId="0" fontId="15" fillId="0" borderId="0" xfId="0" applyFont="1" applyAlignment="1">
      <alignment horizontal="center"/>
    </xf>
    <xf numFmtId="0" fontId="15" fillId="6" borderId="0" xfId="0" applyFont="1" applyFill="1" applyAlignment="1">
      <alignment horizontal="center"/>
    </xf>
    <xf numFmtId="0" fontId="15" fillId="2" borderId="45" xfId="0" applyFont="1" applyFill="1" applyBorder="1" applyAlignment="1">
      <alignment horizontal="center" wrapText="1"/>
    </xf>
    <xf numFmtId="0" fontId="15" fillId="2" borderId="1" xfId="0" applyFont="1" applyFill="1" applyBorder="1" applyAlignment="1">
      <alignment horizontal="center" wrapText="1"/>
    </xf>
    <xf numFmtId="0" fontId="15" fillId="2" borderId="46" xfId="0" applyFont="1" applyFill="1" applyBorder="1" applyAlignment="1">
      <alignment horizontal="center" wrapText="1"/>
    </xf>
    <xf numFmtId="14" fontId="15" fillId="2" borderId="11" xfId="0" applyNumberFormat="1" applyFont="1" applyFill="1" applyBorder="1" applyAlignment="1">
      <alignment horizontal="center"/>
    </xf>
    <xf numFmtId="14" fontId="16" fillId="2" borderId="45" xfId="0" quotePrefix="1" applyNumberFormat="1" applyFont="1" applyFill="1" applyBorder="1" applyAlignment="1">
      <alignment horizontal="center" wrapText="1"/>
    </xf>
    <xf numFmtId="14" fontId="16" fillId="2" borderId="1" xfId="0" applyNumberFormat="1" applyFont="1" applyFill="1" applyBorder="1" applyAlignment="1">
      <alignment horizontal="center" wrapText="1"/>
    </xf>
    <xf numFmtId="14" fontId="16" fillId="2" borderId="46" xfId="0" applyNumberFormat="1" applyFont="1" applyFill="1" applyBorder="1" applyAlignment="1">
      <alignment horizontal="center" wrapText="1"/>
    </xf>
    <xf numFmtId="14" fontId="16" fillId="2" borderId="8" xfId="0" applyNumberFormat="1" applyFont="1" applyFill="1" applyBorder="1" applyAlignment="1">
      <alignment horizontal="center" wrapText="1"/>
    </xf>
    <xf numFmtId="14" fontId="16" fillId="2" borderId="45" xfId="0" applyNumberFormat="1" applyFont="1" applyFill="1" applyBorder="1" applyAlignment="1">
      <alignment horizontal="center" wrapText="1"/>
    </xf>
    <xf numFmtId="0" fontId="15" fillId="2" borderId="6" xfId="0" applyFont="1" applyFill="1" applyBorder="1" applyAlignment="1">
      <alignment horizontal="center" wrapText="1"/>
    </xf>
    <xf numFmtId="0" fontId="3" fillId="2" borderId="10" xfId="0" applyFont="1" applyFill="1" applyBorder="1" applyAlignment="1">
      <alignment horizontal="center"/>
    </xf>
    <xf numFmtId="0" fontId="3" fillId="2" borderId="9" xfId="0" applyFont="1" applyFill="1" applyBorder="1"/>
    <xf numFmtId="0" fontId="0" fillId="6" borderId="0" xfId="0" applyFill="1" applyAlignment="1">
      <alignment horizontal="left"/>
    </xf>
    <xf numFmtId="15" fontId="0" fillId="6" borderId="0" xfId="0" applyNumberFormat="1" applyFill="1"/>
    <xf numFmtId="0" fontId="17" fillId="6" borderId="0" xfId="0" applyFont="1" applyFill="1"/>
    <xf numFmtId="0" fontId="17" fillId="6" borderId="0" xfId="0" applyFont="1" applyFill="1" applyAlignment="1">
      <alignment horizontal="center"/>
    </xf>
    <xf numFmtId="15" fontId="5" fillId="6" borderId="0" xfId="0" applyNumberFormat="1" applyFont="1" applyFill="1"/>
    <xf numFmtId="0" fontId="0" fillId="0" borderId="25" xfId="0" applyBorder="1"/>
    <xf numFmtId="0" fontId="22" fillId="12" borderId="50" xfId="0" applyFont="1" applyFill="1" applyBorder="1" applyAlignment="1">
      <alignment vertical="center" wrapText="1"/>
    </xf>
    <xf numFmtId="0" fontId="22" fillId="12" borderId="51" xfId="0" applyFont="1" applyFill="1" applyBorder="1" applyAlignment="1">
      <alignment vertical="center" wrapText="1"/>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right" vertical="center"/>
    </xf>
    <xf numFmtId="41" fontId="14" fillId="0" borderId="52" xfId="0" applyNumberFormat="1" applyFont="1" applyBorder="1"/>
    <xf numFmtId="3" fontId="0" fillId="0" borderId="27" xfId="0" applyNumberFormat="1" applyBorder="1" applyAlignment="1">
      <alignment horizontal="center"/>
    </xf>
    <xf numFmtId="3" fontId="0" fillId="0" borderId="26" xfId="0" applyNumberFormat="1" applyBorder="1" applyAlignment="1">
      <alignment horizontal="center"/>
    </xf>
    <xf numFmtId="166" fontId="0" fillId="0" borderId="10" xfId="0" applyNumberFormat="1" applyBorder="1" applyAlignment="1">
      <alignment horizontal="center"/>
    </xf>
    <xf numFmtId="164" fontId="0" fillId="0" borderId="26" xfId="0" applyNumberFormat="1" applyBorder="1" applyAlignment="1">
      <alignment horizontal="center"/>
    </xf>
    <xf numFmtId="3" fontId="0" fillId="0" borderId="40" xfId="0" applyNumberFormat="1" applyBorder="1" applyAlignment="1">
      <alignment horizontal="center"/>
    </xf>
    <xf numFmtId="3" fontId="0" fillId="0" borderId="41" xfId="0" applyNumberFormat="1" applyBorder="1" applyAlignment="1">
      <alignment horizontal="center"/>
    </xf>
    <xf numFmtId="0" fontId="15" fillId="2" borderId="11" xfId="0" applyFont="1" applyFill="1" applyBorder="1" applyAlignment="1">
      <alignment horizontal="center" wrapText="1"/>
    </xf>
    <xf numFmtId="0" fontId="0" fillId="0" borderId="9" xfId="0" applyBorder="1" applyAlignment="1">
      <alignment horizontal="right"/>
    </xf>
    <xf numFmtId="0" fontId="0" fillId="0" borderId="36" xfId="0" applyBorder="1" applyAlignment="1">
      <alignment horizontal="right"/>
    </xf>
    <xf numFmtId="0" fontId="0" fillId="0" borderId="6" xfId="0" applyBorder="1" applyAlignment="1">
      <alignment horizontal="right"/>
    </xf>
    <xf numFmtId="0" fontId="9" fillId="2" borderId="26" xfId="0" applyFont="1" applyFill="1" applyBorder="1"/>
    <xf numFmtId="0" fontId="9" fillId="0" borderId="41" xfId="0" applyFont="1" applyBorder="1"/>
    <xf numFmtId="0" fontId="13" fillId="0" borderId="41" xfId="0" applyFont="1" applyBorder="1"/>
    <xf numFmtId="0" fontId="0" fillId="0" borderId="28" xfId="0" applyBorder="1"/>
    <xf numFmtId="0" fontId="3" fillId="2" borderId="33" xfId="0" applyFont="1" applyFill="1" applyBorder="1"/>
    <xf numFmtId="0" fontId="3" fillId="2" borderId="30" xfId="0" applyFont="1" applyFill="1" applyBorder="1"/>
    <xf numFmtId="0" fontId="3" fillId="2" borderId="32" xfId="0" applyFont="1" applyFill="1" applyBorder="1" applyAlignment="1">
      <alignment horizontal="center"/>
    </xf>
    <xf numFmtId="0" fontId="0" fillId="2" borderId="31" xfId="0" applyFill="1" applyBorder="1"/>
    <xf numFmtId="0" fontId="0" fillId="2" borderId="30" xfId="0" applyFill="1" applyBorder="1"/>
    <xf numFmtId="0" fontId="3" fillId="2" borderId="26" xfId="0" applyFont="1" applyFill="1" applyBorder="1"/>
    <xf numFmtId="3" fontId="9" fillId="0" borderId="41" xfId="0" applyNumberFormat="1" applyFont="1" applyBorder="1" applyAlignment="1">
      <alignment horizontal="center"/>
    </xf>
    <xf numFmtId="9" fontId="0" fillId="0" borderId="26" xfId="0" applyNumberFormat="1" applyBorder="1" applyAlignment="1">
      <alignment horizontal="right"/>
    </xf>
    <xf numFmtId="9" fontId="0" fillId="0" borderId="28" xfId="0" applyNumberFormat="1" applyBorder="1" applyAlignment="1">
      <alignment horizontal="right"/>
    </xf>
    <xf numFmtId="9" fontId="0" fillId="0" borderId="41" xfId="0" applyNumberFormat="1" applyBorder="1" applyAlignment="1">
      <alignment horizontal="right"/>
    </xf>
    <xf numFmtId="0" fontId="9" fillId="2" borderId="9" xfId="0" applyFont="1" applyFill="1" applyBorder="1" applyAlignment="1">
      <alignment horizontal="left"/>
    </xf>
    <xf numFmtId="0" fontId="9" fillId="0" borderId="6" xfId="0" applyFont="1" applyBorder="1" applyAlignment="1">
      <alignment horizontal="left"/>
    </xf>
    <xf numFmtId="0" fontId="0" fillId="0" borderId="0" xfId="0" applyAlignment="1">
      <alignment vertical="top"/>
    </xf>
    <xf numFmtId="0" fontId="3" fillId="0" borderId="0" xfId="0" applyFont="1" applyAlignment="1">
      <alignment vertical="top"/>
    </xf>
    <xf numFmtId="0" fontId="3" fillId="13" borderId="0" xfId="0" applyFont="1" applyFill="1" applyAlignment="1">
      <alignment vertical="top"/>
    </xf>
    <xf numFmtId="49" fontId="0" fillId="0" borderId="6" xfId="0" applyNumberFormat="1" applyBorder="1" applyAlignment="1">
      <alignment vertical="top"/>
    </xf>
    <xf numFmtId="165" fontId="0" fillId="14" borderId="0" xfId="0" applyNumberFormat="1" applyFill="1" applyAlignment="1">
      <alignment vertical="top"/>
    </xf>
    <xf numFmtId="49" fontId="0" fillId="0" borderId="5" xfId="0" applyNumberFormat="1" applyBorder="1" applyAlignment="1">
      <alignment vertical="top"/>
    </xf>
    <xf numFmtId="2" fontId="0" fillId="0" borderId="0" xfId="0" applyNumberFormat="1" applyAlignment="1">
      <alignment vertical="top"/>
    </xf>
    <xf numFmtId="0" fontId="0" fillId="0" borderId="1" xfId="0" applyBorder="1" applyAlignment="1">
      <alignment vertical="top"/>
    </xf>
    <xf numFmtId="49" fontId="0" fillId="0" borderId="0" xfId="0" applyNumberFormat="1" applyAlignment="1">
      <alignment vertical="top"/>
    </xf>
    <xf numFmtId="0" fontId="2" fillId="0" borderId="17" xfId="0" applyFont="1" applyBorder="1"/>
    <xf numFmtId="165" fontId="0" fillId="7" borderId="1" xfId="0" applyNumberFormat="1" applyFill="1" applyBorder="1" applyAlignment="1">
      <alignment horizontal="center" vertical="top"/>
    </xf>
    <xf numFmtId="0" fontId="29" fillId="0" borderId="1" xfId="0" applyFont="1" applyBorder="1" applyAlignment="1">
      <alignment vertical="top"/>
    </xf>
    <xf numFmtId="0" fontId="24" fillId="0" borderId="2" xfId="0" applyFont="1" applyBorder="1" applyAlignment="1">
      <alignment horizontal="center" vertical="top"/>
    </xf>
    <xf numFmtId="165" fontId="24" fillId="0" borderId="2" xfId="0" applyNumberFormat="1" applyFont="1" applyBorder="1" applyAlignment="1">
      <alignment horizontal="center" vertical="top"/>
    </xf>
    <xf numFmtId="0" fontId="24" fillId="0" borderId="1" xfId="0" applyFont="1" applyBorder="1" applyAlignment="1">
      <alignment vertical="top"/>
    </xf>
    <xf numFmtId="49" fontId="24" fillId="0" borderId="2" xfId="0" applyNumberFormat="1" applyFont="1" applyBorder="1" applyAlignment="1">
      <alignment horizontal="center" vertical="top"/>
    </xf>
    <xf numFmtId="0" fontId="30" fillId="15" borderId="8" xfId="0" applyFont="1" applyFill="1" applyBorder="1" applyAlignment="1">
      <alignment wrapText="1"/>
    </xf>
    <xf numFmtId="0" fontId="30" fillId="15" borderId="21" xfId="0" applyFont="1" applyFill="1" applyBorder="1" applyAlignment="1">
      <alignment wrapText="1"/>
    </xf>
    <xf numFmtId="0" fontId="30" fillId="15" borderId="21" xfId="0" applyFont="1" applyFill="1" applyBorder="1"/>
    <xf numFmtId="0" fontId="31" fillId="0" borderId="0" xfId="0" applyFont="1"/>
    <xf numFmtId="0" fontId="0" fillId="0" borderId="0" xfId="0" applyAlignment="1">
      <alignment horizontal="center" vertical="center"/>
    </xf>
    <xf numFmtId="0" fontId="30" fillId="15" borderId="21" xfId="0" applyFont="1" applyFill="1" applyBorder="1" applyAlignment="1">
      <alignment horizontal="center" vertical="center"/>
    </xf>
    <xf numFmtId="0" fontId="30" fillId="15" borderId="21" xfId="0" applyFont="1" applyFill="1" applyBorder="1" applyAlignment="1">
      <alignment horizontal="center" vertical="center" wrapText="1"/>
    </xf>
    <xf numFmtId="0" fontId="0" fillId="0" borderId="0" xfId="0" applyAlignment="1">
      <alignment horizontal="left" vertical="top" wrapText="1"/>
    </xf>
    <xf numFmtId="0" fontId="27" fillId="3" borderId="56" xfId="0" applyFont="1" applyFill="1" applyBorder="1" applyAlignment="1">
      <alignment horizontal="left" vertical="top" wrapText="1"/>
    </xf>
    <xf numFmtId="0" fontId="2" fillId="4" borderId="46" xfId="0" applyFont="1" applyFill="1" applyBorder="1" applyAlignment="1">
      <alignment horizontal="left" vertical="top" wrapText="1"/>
    </xf>
    <xf numFmtId="0" fontId="32" fillId="4" borderId="46" xfId="0" applyFont="1" applyFill="1" applyBorder="1" applyAlignment="1">
      <alignment horizontal="left" vertical="top" wrapText="1"/>
    </xf>
    <xf numFmtId="0" fontId="28" fillId="4" borderId="46" xfId="0" applyFont="1" applyFill="1" applyBorder="1" applyAlignment="1">
      <alignment horizontal="left" vertical="top" wrapText="1"/>
    </xf>
    <xf numFmtId="165" fontId="0" fillId="8" borderId="2" xfId="0" applyNumberFormat="1" applyFill="1" applyBorder="1" applyAlignment="1">
      <alignment horizontal="center" vertical="top"/>
    </xf>
    <xf numFmtId="165" fontId="3" fillId="8" borderId="2" xfId="0" applyNumberFormat="1" applyFont="1" applyFill="1" applyBorder="1" applyAlignment="1">
      <alignment horizontal="center" vertical="top"/>
    </xf>
    <xf numFmtId="49" fontId="3" fillId="6" borderId="1" xfId="0" applyNumberFormat="1" applyFont="1" applyFill="1" applyBorder="1" applyAlignment="1">
      <alignment vertical="top"/>
    </xf>
    <xf numFmtId="164" fontId="10" fillId="5" borderId="1" xfId="0" applyNumberFormat="1" applyFont="1" applyFill="1" applyBorder="1" applyAlignment="1">
      <alignment horizontal="center" vertical="top"/>
    </xf>
    <xf numFmtId="0" fontId="5" fillId="4" borderId="46" xfId="0" applyFont="1" applyFill="1" applyBorder="1" applyAlignment="1">
      <alignment horizontal="left" vertical="top" wrapText="1"/>
    </xf>
    <xf numFmtId="0" fontId="0" fillId="6" borderId="5" xfId="0" applyFill="1" applyBorder="1"/>
    <xf numFmtId="0" fontId="3" fillId="2" borderId="5" xfId="0" applyFont="1" applyFill="1" applyBorder="1" applyAlignment="1">
      <alignment vertical="center" wrapText="1"/>
    </xf>
    <xf numFmtId="165" fontId="24" fillId="0" borderId="39" xfId="0" applyNumberFormat="1" applyFont="1" applyBorder="1" applyAlignment="1">
      <alignment horizontal="center" vertical="top"/>
    </xf>
    <xf numFmtId="49" fontId="24" fillId="0" borderId="45" xfId="0" applyNumberFormat="1" applyFont="1" applyBorder="1" applyAlignment="1">
      <alignment horizontal="center" vertical="top"/>
    </xf>
    <xf numFmtId="165" fontId="0" fillId="0" borderId="46" xfId="0" applyNumberFormat="1" applyBorder="1" applyAlignment="1">
      <alignment horizontal="center" vertical="top"/>
    </xf>
    <xf numFmtId="49" fontId="0" fillId="0" borderId="45" xfId="0" applyNumberFormat="1" applyBorder="1" applyAlignment="1">
      <alignment horizontal="center" vertical="top"/>
    </xf>
    <xf numFmtId="165" fontId="0" fillId="0" borderId="39" xfId="0" applyNumberFormat="1" applyBorder="1" applyAlignment="1">
      <alignment horizontal="center" vertical="top"/>
    </xf>
    <xf numFmtId="9" fontId="0" fillId="7" borderId="45" xfId="0" applyNumberFormat="1" applyFill="1" applyBorder="1" applyAlignment="1">
      <alignment horizontal="center" vertical="top"/>
    </xf>
    <xf numFmtId="165" fontId="0" fillId="0" borderId="57" xfId="0" applyNumberFormat="1" applyBorder="1" applyAlignment="1">
      <alignment horizontal="center" vertical="top"/>
    </xf>
    <xf numFmtId="165" fontId="0" fillId="0" borderId="40" xfId="0" applyNumberFormat="1" applyBorder="1" applyAlignment="1">
      <alignment horizontal="center" vertical="top"/>
    </xf>
    <xf numFmtId="165" fontId="24" fillId="0" borderId="38" xfId="0" applyNumberFormat="1" applyFont="1" applyBorder="1" applyAlignment="1">
      <alignment horizontal="center" vertical="top"/>
    </xf>
    <xf numFmtId="165" fontId="0" fillId="8" borderId="39" xfId="0" applyNumberFormat="1" applyFill="1" applyBorder="1" applyAlignment="1">
      <alignment horizontal="center" vertical="top"/>
    </xf>
    <xf numFmtId="165" fontId="3" fillId="8" borderId="39" xfId="0" applyNumberFormat="1" applyFont="1" applyFill="1" applyBorder="1" applyAlignment="1">
      <alignment horizontal="center" vertical="top"/>
    </xf>
    <xf numFmtId="165" fontId="0" fillId="8" borderId="35" xfId="0" applyNumberFormat="1" applyFill="1" applyBorder="1" applyAlignment="1">
      <alignment horizontal="center" vertical="top"/>
    </xf>
    <xf numFmtId="165" fontId="0" fillId="8" borderId="58" xfId="0" applyNumberFormat="1" applyFill="1" applyBorder="1" applyAlignment="1">
      <alignment horizontal="center" vertical="top"/>
    </xf>
    <xf numFmtId="165" fontId="0" fillId="0" borderId="59" xfId="0" applyNumberFormat="1" applyBorder="1" applyAlignment="1">
      <alignment horizontal="center" vertical="top"/>
    </xf>
    <xf numFmtId="49" fontId="0" fillId="0" borderId="60" xfId="0" applyNumberFormat="1" applyBorder="1" applyAlignment="1">
      <alignment horizontal="center" vertical="top"/>
    </xf>
    <xf numFmtId="166" fontId="0" fillId="0" borderId="2" xfId="0" applyNumberFormat="1" applyBorder="1" applyAlignment="1">
      <alignment horizontal="center" vertical="top"/>
    </xf>
    <xf numFmtId="165" fontId="24" fillId="0" borderId="46" xfId="0" applyNumberFormat="1" applyFont="1" applyBorder="1" applyAlignment="1">
      <alignment horizontal="center" vertical="top"/>
    </xf>
    <xf numFmtId="164" fontId="24" fillId="0" borderId="45" xfId="0" applyNumberFormat="1" applyFont="1" applyBorder="1" applyAlignment="1">
      <alignment horizontal="center" vertical="top"/>
    </xf>
    <xf numFmtId="165" fontId="0" fillId="7" borderId="46" xfId="0" applyNumberFormat="1" applyFill="1" applyBorder="1" applyAlignment="1">
      <alignment horizontal="center" vertical="top"/>
    </xf>
    <xf numFmtId="165" fontId="5" fillId="0" borderId="46" xfId="0" applyNumberFormat="1" applyFont="1" applyBorder="1" applyAlignment="1">
      <alignment horizontal="center" vertical="top" wrapText="1"/>
    </xf>
    <xf numFmtId="164" fontId="0" fillId="0" borderId="45" xfId="0" applyNumberFormat="1" applyBorder="1" applyAlignment="1">
      <alignment horizontal="center" vertical="top"/>
    </xf>
    <xf numFmtId="165" fontId="0" fillId="8" borderId="38" xfId="0" applyNumberFormat="1" applyFill="1" applyBorder="1" applyAlignment="1">
      <alignment horizontal="center" vertical="top"/>
    </xf>
    <xf numFmtId="165" fontId="3" fillId="8" borderId="38" xfId="0" applyNumberFormat="1" applyFont="1" applyFill="1" applyBorder="1" applyAlignment="1">
      <alignment horizontal="center" vertical="top"/>
    </xf>
    <xf numFmtId="165" fontId="0" fillId="0" borderId="61" xfId="0" applyNumberFormat="1" applyBorder="1" applyAlignment="1">
      <alignment horizontal="center" vertical="top"/>
    </xf>
    <xf numFmtId="165" fontId="0" fillId="8" borderId="62" xfId="0" applyNumberFormat="1" applyFill="1" applyBorder="1" applyAlignment="1">
      <alignment horizontal="center" vertical="top"/>
    </xf>
    <xf numFmtId="49" fontId="0" fillId="0" borderId="8" xfId="0" applyNumberFormat="1" applyBorder="1" applyAlignment="1">
      <alignment vertical="top" wrapText="1"/>
    </xf>
    <xf numFmtId="49" fontId="2" fillId="0" borderId="8" xfId="0" applyNumberFormat="1" applyFont="1" applyBorder="1" applyAlignment="1">
      <alignment vertical="top" wrapText="1"/>
    </xf>
    <xf numFmtId="49" fontId="0" fillId="0" borderId="7" xfId="0" applyNumberFormat="1" applyBorder="1" applyAlignment="1">
      <alignment horizontal="center" vertical="top"/>
    </xf>
    <xf numFmtId="0" fontId="32" fillId="3" borderId="56" xfId="0" applyFont="1" applyFill="1" applyBorder="1" applyAlignment="1">
      <alignment horizontal="left" vertical="top" wrapText="1"/>
    </xf>
    <xf numFmtId="0" fontId="32" fillId="3" borderId="7" xfId="0" applyFont="1" applyFill="1" applyBorder="1" applyAlignment="1">
      <alignment horizontal="left" vertical="top" wrapText="1"/>
    </xf>
    <xf numFmtId="1" fontId="0" fillId="0" borderId="2" xfId="0" applyNumberFormat="1" applyBorder="1"/>
    <xf numFmtId="1" fontId="5" fillId="0" borderId="39" xfId="0" applyNumberFormat="1" applyFont="1" applyBorder="1" applyAlignment="1">
      <alignment horizontal="center" vertical="top"/>
    </xf>
    <xf numFmtId="1" fontId="5" fillId="0" borderId="38" xfId="0" applyNumberFormat="1" applyFont="1" applyBorder="1" applyAlignment="1">
      <alignment horizontal="center" vertical="top"/>
    </xf>
    <xf numFmtId="1" fontId="0" fillId="0" borderId="39" xfId="0" applyNumberFormat="1" applyBorder="1" applyAlignment="1">
      <alignment horizontal="center" vertical="top"/>
    </xf>
    <xf numFmtId="1" fontId="0" fillId="0" borderId="38" xfId="0" applyNumberFormat="1" applyBorder="1" applyAlignment="1">
      <alignment horizontal="center" vertical="top"/>
    </xf>
    <xf numFmtId="1" fontId="0" fillId="0" borderId="46" xfId="0" applyNumberFormat="1" applyBorder="1" applyAlignment="1">
      <alignment horizontal="center" vertical="top"/>
    </xf>
    <xf numFmtId="1" fontId="0" fillId="0" borderId="45" xfId="0" applyNumberFormat="1" applyBorder="1" applyAlignment="1">
      <alignment horizontal="center" vertical="top"/>
    </xf>
    <xf numFmtId="1" fontId="0" fillId="0" borderId="46" xfId="0" applyNumberFormat="1" applyBorder="1" applyAlignment="1">
      <alignment horizontal="center"/>
    </xf>
    <xf numFmtId="1" fontId="0" fillId="0" borderId="45" xfId="0" applyNumberFormat="1" applyBorder="1" applyAlignment="1">
      <alignment horizontal="center"/>
    </xf>
    <xf numFmtId="1" fontId="0" fillId="0" borderId="39" xfId="0" applyNumberFormat="1" applyBorder="1" applyAlignment="1">
      <alignment horizontal="center"/>
    </xf>
    <xf numFmtId="1" fontId="0" fillId="0" borderId="38" xfId="0" applyNumberFormat="1" applyBorder="1" applyAlignment="1">
      <alignment horizontal="center"/>
    </xf>
    <xf numFmtId="1" fontId="0" fillId="0" borderId="35" xfId="0" applyNumberFormat="1" applyBorder="1" applyAlignment="1">
      <alignment horizontal="center" vertical="top"/>
    </xf>
    <xf numFmtId="1" fontId="0" fillId="0" borderId="58" xfId="0" applyNumberFormat="1" applyBorder="1" applyAlignment="1">
      <alignment horizontal="center" vertical="top"/>
    </xf>
    <xf numFmtId="1" fontId="0" fillId="0" borderId="62" xfId="0" applyNumberFormat="1" applyBorder="1" applyAlignment="1">
      <alignment horizontal="center" vertical="top"/>
    </xf>
    <xf numFmtId="49" fontId="3" fillId="6" borderId="9" xfId="0" applyNumberFormat="1" applyFont="1" applyFill="1" applyBorder="1" applyAlignment="1">
      <alignment vertical="top" wrapText="1"/>
    </xf>
    <xf numFmtId="49" fontId="3" fillId="6" borderId="36" xfId="0" applyNumberFormat="1" applyFont="1" applyFill="1" applyBorder="1" applyAlignment="1">
      <alignment vertical="top"/>
    </xf>
    <xf numFmtId="49" fontId="0" fillId="6" borderId="36" xfId="0" applyNumberFormat="1" applyFill="1" applyBorder="1" applyAlignment="1">
      <alignment horizontal="right" vertical="top"/>
    </xf>
    <xf numFmtId="49" fontId="0" fillId="6" borderId="6" xfId="0" applyNumberFormat="1" applyFill="1" applyBorder="1" applyAlignment="1">
      <alignment horizontal="right" vertical="top"/>
    </xf>
    <xf numFmtId="49" fontId="3" fillId="6" borderId="0" xfId="0" applyNumberFormat="1" applyFont="1" applyFill="1" applyAlignment="1">
      <alignment horizontal="left" vertical="top"/>
    </xf>
    <xf numFmtId="49" fontId="3" fillId="6" borderId="10" xfId="0" applyNumberFormat="1" applyFont="1" applyFill="1" applyBorder="1" applyAlignment="1">
      <alignment horizontal="left" vertical="top"/>
    </xf>
    <xf numFmtId="0" fontId="0" fillId="6" borderId="63" xfId="0" applyFill="1" applyBorder="1"/>
    <xf numFmtId="0" fontId="0" fillId="6" borderId="64" xfId="0" applyFill="1" applyBorder="1"/>
    <xf numFmtId="0" fontId="0" fillId="6" borderId="65" xfId="0" applyFill="1" applyBorder="1"/>
    <xf numFmtId="0" fontId="24" fillId="4" borderId="46" xfId="0" applyFont="1" applyFill="1" applyBorder="1" applyAlignment="1">
      <alignment horizontal="left" vertical="top" wrapText="1"/>
    </xf>
    <xf numFmtId="0" fontId="24" fillId="0" borderId="38" xfId="0" applyFont="1" applyBorder="1" applyAlignment="1">
      <alignment horizontal="center" vertical="top"/>
    </xf>
    <xf numFmtId="0" fontId="0" fillId="0" borderId="45" xfId="0" applyBorder="1" applyAlignment="1">
      <alignment horizontal="center" vertical="top"/>
    </xf>
    <xf numFmtId="0" fontId="5" fillId="0" borderId="38" xfId="0" applyFont="1" applyBorder="1" applyAlignment="1">
      <alignment horizontal="center" vertical="top"/>
    </xf>
    <xf numFmtId="0" fontId="5" fillId="4" borderId="39" xfId="0" applyFont="1" applyFill="1" applyBorder="1" applyAlignment="1">
      <alignment horizontal="left" vertical="top" wrapText="1"/>
    </xf>
    <xf numFmtId="0" fontId="0" fillId="0" borderId="38" xfId="0" applyBorder="1" applyAlignment="1">
      <alignment horizontal="center" vertical="top"/>
    </xf>
    <xf numFmtId="49" fontId="0" fillId="0" borderId="39" xfId="0" applyNumberFormat="1" applyBorder="1" applyAlignment="1">
      <alignment vertical="top"/>
    </xf>
    <xf numFmtId="2" fontId="0" fillId="0" borderId="38" xfId="0" applyNumberFormat="1" applyBorder="1" applyAlignment="1">
      <alignment horizontal="center" vertical="top"/>
    </xf>
    <xf numFmtId="49" fontId="0" fillId="0" borderId="46" xfId="0" applyNumberFormat="1" applyBorder="1" applyAlignment="1">
      <alignment vertical="top"/>
    </xf>
    <xf numFmtId="2" fontId="0" fillId="0" borderId="45" xfId="0" applyNumberFormat="1" applyBorder="1" applyAlignment="1">
      <alignment horizontal="center" vertical="top"/>
    </xf>
    <xf numFmtId="0" fontId="32" fillId="4" borderId="61" xfId="0" applyFont="1" applyFill="1" applyBorder="1" applyAlignment="1">
      <alignment horizontal="left" vertical="top" wrapText="1"/>
    </xf>
    <xf numFmtId="0" fontId="0" fillId="0" borderId="59" xfId="0" applyBorder="1" applyAlignment="1">
      <alignment vertical="top"/>
    </xf>
    <xf numFmtId="49" fontId="0" fillId="0" borderId="58" xfId="0" applyNumberFormat="1" applyBorder="1" applyAlignment="1">
      <alignment horizontal="center" vertical="top"/>
    </xf>
    <xf numFmtId="0" fontId="0" fillId="0" borderId="58" xfId="0" applyBorder="1" applyAlignment="1">
      <alignment horizontal="center" vertical="top"/>
    </xf>
    <xf numFmtId="0" fontId="0" fillId="0" borderId="62" xfId="0" applyBorder="1" applyAlignment="1">
      <alignment horizontal="center" vertical="top"/>
    </xf>
    <xf numFmtId="0" fontId="24" fillId="4" borderId="39" xfId="0" applyFont="1" applyFill="1" applyBorder="1" applyAlignment="1">
      <alignment horizontal="left" vertical="top" wrapText="1"/>
    </xf>
    <xf numFmtId="0" fontId="24" fillId="0" borderId="2" xfId="0" applyFont="1" applyBorder="1" applyAlignment="1">
      <alignment vertical="top"/>
    </xf>
    <xf numFmtId="49" fontId="24" fillId="0" borderId="38" xfId="0" applyNumberFormat="1" applyFont="1" applyBorder="1" applyAlignment="1">
      <alignment horizontal="center" vertical="top"/>
    </xf>
    <xf numFmtId="166" fontId="24" fillId="0" borderId="2" xfId="0" applyNumberFormat="1" applyFont="1" applyBorder="1" applyAlignment="1">
      <alignment horizontal="center" vertical="top"/>
    </xf>
    <xf numFmtId="164" fontId="24" fillId="0" borderId="38" xfId="0" applyNumberFormat="1" applyFont="1" applyBorder="1" applyAlignment="1">
      <alignment horizontal="center" vertical="top"/>
    </xf>
    <xf numFmtId="0" fontId="3" fillId="2" borderId="61" xfId="0" applyFont="1" applyFill="1" applyBorder="1" applyAlignment="1">
      <alignment vertical="center" wrapText="1"/>
    </xf>
    <xf numFmtId="0" fontId="3" fillId="2" borderId="59" xfId="0" applyFont="1" applyFill="1" applyBorder="1" applyAlignment="1">
      <alignment horizontal="center" vertical="center" wrapText="1"/>
    </xf>
    <xf numFmtId="0" fontId="3" fillId="2" borderId="59" xfId="0" applyFont="1" applyFill="1" applyBorder="1" applyAlignment="1">
      <alignment vertical="center" wrapText="1"/>
    </xf>
    <xf numFmtId="0" fontId="3" fillId="2" borderId="60" xfId="0" applyFont="1" applyFill="1" applyBorder="1" applyAlignment="1">
      <alignment vertical="center" wrapText="1"/>
    </xf>
    <xf numFmtId="0" fontId="3" fillId="11" borderId="59" xfId="0" applyFont="1" applyFill="1" applyBorder="1" applyAlignment="1">
      <alignment vertical="center" wrapText="1"/>
    </xf>
    <xf numFmtId="0" fontId="3" fillId="11" borderId="60" xfId="0" applyFont="1" applyFill="1" applyBorder="1" applyAlignment="1">
      <alignment vertical="center" wrapText="1"/>
    </xf>
    <xf numFmtId="0" fontId="3" fillId="19" borderId="61" xfId="0" applyFont="1" applyFill="1" applyBorder="1" applyAlignment="1">
      <alignment horizontal="left" vertical="top" wrapText="1"/>
    </xf>
    <xf numFmtId="0" fontId="3" fillId="19" borderId="59" xfId="0" applyFont="1" applyFill="1" applyBorder="1" applyAlignment="1">
      <alignment vertical="center" wrapText="1"/>
    </xf>
    <xf numFmtId="0" fontId="3" fillId="19" borderId="60"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33" fillId="2" borderId="59" xfId="0" applyFont="1" applyFill="1" applyBorder="1" applyAlignment="1">
      <alignment horizontal="center" vertical="center" wrapText="1"/>
    </xf>
    <xf numFmtId="0" fontId="33" fillId="2" borderId="60" xfId="0" applyFont="1" applyFill="1" applyBorder="1" applyAlignment="1">
      <alignment horizontal="center" vertical="center" wrapText="1"/>
    </xf>
    <xf numFmtId="49" fontId="0" fillId="0" borderId="21" xfId="0" applyNumberFormat="1" applyBorder="1" applyAlignment="1">
      <alignment vertical="top" wrapText="1"/>
    </xf>
    <xf numFmtId="0" fontId="0" fillId="6" borderId="66" xfId="0" applyFill="1" applyBorder="1"/>
    <xf numFmtId="0" fontId="3" fillId="2" borderId="67" xfId="0" applyFont="1" applyFill="1" applyBorder="1" applyAlignment="1">
      <alignment vertical="center" wrapText="1"/>
    </xf>
    <xf numFmtId="49" fontId="2" fillId="4" borderId="1" xfId="0" applyNumberFormat="1" applyFont="1" applyFill="1" applyBorder="1" applyAlignment="1">
      <alignment vertical="top" wrapText="1"/>
    </xf>
    <xf numFmtId="164" fontId="3" fillId="0" borderId="1" xfId="0" applyNumberFormat="1" applyFont="1" applyBorder="1" applyAlignment="1">
      <alignment horizontal="center" vertical="top"/>
    </xf>
    <xf numFmtId="0" fontId="0" fillId="6" borderId="29" xfId="0" applyFill="1" applyBorder="1"/>
    <xf numFmtId="0" fontId="0" fillId="6" borderId="28" xfId="0" applyFill="1" applyBorder="1"/>
    <xf numFmtId="0" fontId="5" fillId="0" borderId="0" xfId="0" applyFont="1"/>
    <xf numFmtId="0" fontId="0" fillId="6" borderId="49" xfId="0" applyFill="1" applyBorder="1"/>
    <xf numFmtId="0" fontId="0" fillId="6" borderId="48" xfId="0" applyFill="1" applyBorder="1"/>
    <xf numFmtId="0" fontId="0" fillId="6" borderId="48" xfId="0" applyFill="1" applyBorder="1" applyAlignment="1">
      <alignment horizontal="center" vertical="top"/>
    </xf>
    <xf numFmtId="0" fontId="0" fillId="6" borderId="47" xfId="0" applyFill="1" applyBorder="1"/>
    <xf numFmtId="0" fontId="4" fillId="6" borderId="29" xfId="0" applyFont="1" applyFill="1" applyBorder="1"/>
    <xf numFmtId="0" fontId="3" fillId="21" borderId="61" xfId="0" applyFont="1" applyFill="1" applyBorder="1" applyAlignment="1">
      <alignment vertical="center" wrapText="1"/>
    </xf>
    <xf numFmtId="0" fontId="25" fillId="0" borderId="29" xfId="0" applyFont="1" applyBorder="1"/>
    <xf numFmtId="0" fontId="25" fillId="0" borderId="0" xfId="0" applyFont="1"/>
    <xf numFmtId="0" fontId="4" fillId="0" borderId="0" xfId="0" applyFont="1"/>
    <xf numFmtId="49" fontId="0" fillId="0" borderId="1" xfId="0" applyNumberFormat="1" applyBorder="1" applyAlignment="1">
      <alignment horizontal="left" vertical="top"/>
    </xf>
    <xf numFmtId="165" fontId="0" fillId="20" borderId="1" xfId="0" applyNumberFormat="1" applyFill="1" applyBorder="1" applyAlignment="1">
      <alignment horizontal="center" vertical="top"/>
    </xf>
    <xf numFmtId="9" fontId="0" fillId="20" borderId="45" xfId="0" applyNumberFormat="1" applyFill="1" applyBorder="1" applyAlignment="1">
      <alignment horizontal="center" vertical="top"/>
    </xf>
    <xf numFmtId="165" fontId="0" fillId="0" borderId="21" xfId="0" applyNumberFormat="1" applyBorder="1" applyAlignment="1">
      <alignment horizontal="center" vertical="top"/>
    </xf>
    <xf numFmtId="9" fontId="0" fillId="0" borderId="6" xfId="0" applyNumberFormat="1" applyBorder="1" applyAlignment="1">
      <alignment horizontal="center" vertical="top"/>
    </xf>
    <xf numFmtId="9" fontId="0" fillId="0" borderId="45" xfId="0" applyNumberFormat="1" applyBorder="1" applyAlignment="1">
      <alignment horizontal="center" vertical="top"/>
    </xf>
    <xf numFmtId="165" fontId="0" fillId="23" borderId="39" xfId="0" applyNumberFormat="1" applyFill="1" applyBorder="1" applyAlignment="1">
      <alignment horizontal="center" vertical="top"/>
    </xf>
    <xf numFmtId="165" fontId="0" fillId="21" borderId="40" xfId="0" applyNumberFormat="1" applyFill="1" applyBorder="1" applyAlignment="1">
      <alignment horizontal="center" vertical="top"/>
    </xf>
    <xf numFmtId="165" fontId="0" fillId="21" borderId="46" xfId="0" applyNumberFormat="1" applyFill="1" applyBorder="1" applyAlignment="1">
      <alignment horizontal="center" vertical="top"/>
    </xf>
    <xf numFmtId="165" fontId="3" fillId="20" borderId="1" xfId="0" applyNumberFormat="1" applyFont="1" applyFill="1" applyBorder="1"/>
    <xf numFmtId="165" fontId="3" fillId="21" borderId="1" xfId="0" applyNumberFormat="1" applyFont="1" applyFill="1" applyBorder="1"/>
    <xf numFmtId="0" fontId="0" fillId="0" borderId="0" xfId="0" applyAlignment="1">
      <alignment horizontal="left"/>
    </xf>
    <xf numFmtId="0" fontId="0" fillId="6" borderId="47" xfId="0" applyFill="1" applyBorder="1" applyAlignment="1">
      <alignment horizontal="left"/>
    </xf>
    <xf numFmtId="0" fontId="0" fillId="6" borderId="28" xfId="0" applyFill="1" applyBorder="1" applyAlignment="1">
      <alignment horizontal="left"/>
    </xf>
    <xf numFmtId="0" fontId="0" fillId="0" borderId="49" xfId="0" applyBorder="1"/>
    <xf numFmtId="0" fontId="0" fillId="0" borderId="48" xfId="0" applyBorder="1"/>
    <xf numFmtId="0" fontId="0" fillId="0" borderId="47" xfId="0" applyBorder="1"/>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indent="4"/>
    </xf>
    <xf numFmtId="165" fontId="3" fillId="13" borderId="69" xfId="0" applyNumberFormat="1" applyFont="1" applyFill="1" applyBorder="1" applyAlignment="1">
      <alignment horizontal="center" vertical="top" wrapText="1"/>
    </xf>
    <xf numFmtId="0" fontId="0" fillId="0" borderId="49" xfId="0" applyBorder="1" applyAlignment="1">
      <alignment vertical="top"/>
    </xf>
    <xf numFmtId="0" fontId="0" fillId="0" borderId="48" xfId="0" applyBorder="1" applyAlignment="1">
      <alignment vertical="top"/>
    </xf>
    <xf numFmtId="0" fontId="0" fillId="0" borderId="48" xfId="0" applyBorder="1" applyAlignment="1">
      <alignment horizontal="center" vertical="top"/>
    </xf>
    <xf numFmtId="0" fontId="0" fillId="0" borderId="29" xfId="0" applyBorder="1" applyAlignment="1">
      <alignment vertical="top"/>
    </xf>
    <xf numFmtId="0" fontId="26" fillId="0" borderId="29" xfId="0" applyFont="1" applyBorder="1" applyAlignment="1">
      <alignment vertical="top"/>
    </xf>
    <xf numFmtId="0" fontId="35" fillId="0" borderId="29" xfId="0" applyFont="1" applyBorder="1" applyAlignment="1">
      <alignment vertical="top"/>
    </xf>
    <xf numFmtId="0" fontId="31" fillId="0" borderId="29" xfId="0" applyFont="1" applyBorder="1"/>
    <xf numFmtId="0" fontId="30" fillId="15" borderId="46" xfId="0" applyFont="1" applyFill="1" applyBorder="1" applyAlignment="1">
      <alignment wrapText="1"/>
    </xf>
    <xf numFmtId="0" fontId="30" fillId="15" borderId="39" xfId="0" applyFont="1" applyFill="1" applyBorder="1" applyAlignment="1">
      <alignment wrapText="1"/>
    </xf>
    <xf numFmtId="0" fontId="25" fillId="6" borderId="29" xfId="0" applyFont="1" applyFill="1" applyBorder="1"/>
    <xf numFmtId="0" fontId="4" fillId="0" borderId="29" xfId="0" applyFont="1" applyBorder="1"/>
    <xf numFmtId="0" fontId="0" fillId="0" borderId="47" xfId="0" applyBorder="1" applyAlignment="1">
      <alignment horizontal="left" vertical="top" wrapText="1"/>
    </xf>
    <xf numFmtId="0" fontId="0" fillId="0" borderId="28" xfId="0" applyBorder="1" applyAlignment="1">
      <alignment horizontal="left" vertical="top" wrapText="1"/>
    </xf>
    <xf numFmtId="0" fontId="30" fillId="15" borderId="56" xfId="0" applyFont="1" applyFill="1" applyBorder="1" applyAlignment="1">
      <alignment horizontal="left" wrapText="1"/>
    </xf>
    <xf numFmtId="0" fontId="30" fillId="15" borderId="41" xfId="0" applyFont="1" applyFill="1" applyBorder="1" applyAlignment="1">
      <alignment horizontal="left" vertical="top" wrapText="1"/>
    </xf>
    <xf numFmtId="0" fontId="9" fillId="7" borderId="1" xfId="0" applyFont="1" applyFill="1" applyBorder="1" applyAlignment="1">
      <alignment horizontal="left" vertical="top"/>
    </xf>
    <xf numFmtId="0" fontId="6" fillId="0" borderId="1" xfId="0" applyFont="1" applyBorder="1" applyAlignment="1">
      <alignment horizontal="left" vertical="top"/>
    </xf>
    <xf numFmtId="165" fontId="6" fillId="0" borderId="1" xfId="0" applyNumberFormat="1" applyFont="1" applyBorder="1" applyAlignment="1">
      <alignment horizontal="left" vertical="top"/>
    </xf>
    <xf numFmtId="171" fontId="6" fillId="0" borderId="1" xfId="0" applyNumberFormat="1" applyFont="1" applyBorder="1" applyAlignment="1">
      <alignment horizontal="left" vertical="top"/>
    </xf>
    <xf numFmtId="0" fontId="35" fillId="0" borderId="1" xfId="0" applyFont="1" applyBorder="1" applyAlignment="1">
      <alignment horizontal="left" vertical="top"/>
    </xf>
    <xf numFmtId="0" fontId="35" fillId="0" borderId="8" xfId="0" applyFont="1" applyBorder="1" applyAlignment="1">
      <alignment horizontal="left"/>
    </xf>
    <xf numFmtId="14" fontId="35" fillId="0" borderId="1" xfId="0" applyNumberFormat="1" applyFont="1" applyBorder="1" applyAlignment="1">
      <alignment horizontal="left" vertical="top"/>
    </xf>
    <xf numFmtId="0" fontId="6" fillId="7" borderId="1" xfId="0" applyFont="1" applyFill="1" applyBorder="1" applyAlignment="1">
      <alignment horizontal="left" vertical="top"/>
    </xf>
    <xf numFmtId="0" fontId="38" fillId="6" borderId="15" xfId="0" applyFont="1" applyFill="1" applyBorder="1"/>
    <xf numFmtId="14" fontId="39" fillId="6" borderId="0" xfId="0" applyNumberFormat="1" applyFont="1" applyFill="1" applyAlignment="1">
      <alignment horizontal="left"/>
    </xf>
    <xf numFmtId="0" fontId="9" fillId="6" borderId="0" xfId="3" applyFont="1" applyFill="1"/>
    <xf numFmtId="0" fontId="6" fillId="0" borderId="0" xfId="0" applyFont="1" applyAlignment="1">
      <alignment vertical="top"/>
    </xf>
    <xf numFmtId="0" fontId="6" fillId="0" borderId="0" xfId="0" applyFont="1" applyAlignment="1">
      <alignment horizontal="center" vertical="top"/>
    </xf>
    <xf numFmtId="0" fontId="6" fillId="0" borderId="28" xfId="0" applyFont="1" applyBorder="1" applyAlignment="1">
      <alignment horizontal="left" vertical="top" wrapText="1"/>
    </xf>
    <xf numFmtId="0" fontId="40" fillId="0" borderId="29" xfId="0" applyFont="1" applyBorder="1" applyAlignment="1">
      <alignment vertical="top"/>
    </xf>
    <xf numFmtId="0" fontId="41" fillId="0" borderId="29" xfId="0" applyFont="1" applyBorder="1"/>
    <xf numFmtId="0" fontId="39" fillId="0" borderId="29" xfId="0" applyFont="1" applyBorder="1" applyAlignment="1">
      <alignment vertical="top"/>
    </xf>
    <xf numFmtId="0" fontId="6" fillId="0" borderId="0" xfId="0" applyFont="1" applyAlignment="1">
      <alignment horizontal="center" vertical="center"/>
    </xf>
    <xf numFmtId="0" fontId="6" fillId="0" borderId="28" xfId="0" applyFont="1" applyBorder="1" applyAlignment="1">
      <alignment horizontal="left" vertical="top"/>
    </xf>
    <xf numFmtId="0" fontId="6" fillId="0" borderId="29" xfId="0" applyFont="1" applyBorder="1" applyAlignment="1">
      <alignment vertical="top"/>
    </xf>
    <xf numFmtId="0" fontId="43" fillId="0" borderId="39" xfId="0" applyFont="1" applyBorder="1"/>
    <xf numFmtId="0" fontId="43" fillId="16" borderId="21" xfId="0" applyFont="1" applyFill="1" applyBorder="1" applyAlignment="1">
      <alignment wrapText="1"/>
    </xf>
    <xf numFmtId="0" fontId="43" fillId="17" borderId="21" xfId="0" applyFont="1" applyFill="1" applyBorder="1" applyAlignment="1">
      <alignment wrapText="1"/>
    </xf>
    <xf numFmtId="0" fontId="43" fillId="18" borderId="21" xfId="0" applyFont="1" applyFill="1" applyBorder="1" applyAlignment="1">
      <alignment horizontal="center" vertical="center" wrapText="1"/>
    </xf>
    <xf numFmtId="0" fontId="43" fillId="17" borderId="21" xfId="0" applyFont="1" applyFill="1" applyBorder="1" applyAlignment="1">
      <alignment horizontal="center" vertical="center" wrapText="1"/>
    </xf>
    <xf numFmtId="0" fontId="43" fillId="17" borderId="41" xfId="0" applyFont="1" applyFill="1" applyBorder="1" applyAlignment="1">
      <alignment horizontal="left" vertical="top" wrapText="1"/>
    </xf>
    <xf numFmtId="0" fontId="43" fillId="17" borderId="39" xfId="0" applyFont="1" applyFill="1" applyBorder="1" applyAlignment="1">
      <alignment wrapText="1"/>
    </xf>
    <xf numFmtId="0" fontId="43" fillId="0" borderId="39" xfId="0" applyFont="1" applyBorder="1" applyAlignment="1">
      <alignment wrapText="1"/>
    </xf>
    <xf numFmtId="9" fontId="43" fillId="18" borderId="21" xfId="0" applyNumberFormat="1" applyFont="1" applyFill="1" applyBorder="1" applyAlignment="1">
      <alignment horizontal="center" vertical="center" wrapText="1"/>
    </xf>
    <xf numFmtId="9" fontId="43" fillId="17" borderId="21" xfId="0" applyNumberFormat="1" applyFont="1" applyFill="1" applyBorder="1" applyAlignment="1">
      <alignment horizontal="center" vertical="center" wrapText="1"/>
    </xf>
    <xf numFmtId="0" fontId="44" fillId="0" borderId="29" xfId="0" applyFont="1" applyBorder="1"/>
    <xf numFmtId="0" fontId="44" fillId="0" borderId="0" xfId="0" applyFont="1" applyAlignment="1">
      <alignment wrapText="1"/>
    </xf>
    <xf numFmtId="0" fontId="44" fillId="0" borderId="0" xfId="0" applyFont="1"/>
    <xf numFmtId="0" fontId="44" fillId="0" borderId="0" xfId="0" applyFont="1" applyAlignment="1">
      <alignment horizontal="center" vertical="center"/>
    </xf>
    <xf numFmtId="0" fontId="44" fillId="0" borderId="28" xfId="0" applyFont="1" applyBorder="1" applyAlignment="1">
      <alignment horizontal="left" vertical="top" wrapText="1"/>
    </xf>
    <xf numFmtId="0" fontId="31" fillId="15" borderId="46" xfId="0" applyFont="1" applyFill="1" applyBorder="1" applyAlignment="1">
      <alignment wrapText="1"/>
    </xf>
    <xf numFmtId="0" fontId="31" fillId="15" borderId="8" xfId="0" applyFont="1" applyFill="1" applyBorder="1" applyAlignment="1">
      <alignment wrapText="1"/>
    </xf>
    <xf numFmtId="0" fontId="31" fillId="15" borderId="56" xfId="0" applyFont="1" applyFill="1" applyBorder="1" applyAlignment="1">
      <alignment horizontal="left" vertical="top" wrapText="1"/>
    </xf>
    <xf numFmtId="0" fontId="31" fillId="15" borderId="39" xfId="0" applyFont="1" applyFill="1" applyBorder="1" applyAlignment="1">
      <alignment wrapText="1"/>
    </xf>
    <xf numFmtId="0" fontId="31" fillId="15" borderId="21" xfId="0" applyFont="1" applyFill="1" applyBorder="1" applyAlignment="1">
      <alignment wrapText="1"/>
    </xf>
    <xf numFmtId="0" fontId="31" fillId="15" borderId="21" xfId="0" applyFont="1" applyFill="1" applyBorder="1"/>
    <xf numFmtId="0" fontId="31" fillId="15" borderId="21" xfId="0" applyFont="1" applyFill="1" applyBorder="1" applyAlignment="1">
      <alignment horizontal="center" vertical="center"/>
    </xf>
    <xf numFmtId="0" fontId="31" fillId="15" borderId="21" xfId="0" applyFont="1" applyFill="1" applyBorder="1" applyAlignment="1">
      <alignment horizontal="center" vertical="center" wrapText="1"/>
    </xf>
    <xf numFmtId="0" fontId="31" fillId="15" borderId="41" xfId="0" applyFont="1" applyFill="1" applyBorder="1" applyAlignment="1">
      <alignment horizontal="left" vertical="top" wrapText="1"/>
    </xf>
    <xf numFmtId="0" fontId="43" fillId="0" borderId="41" xfId="0" applyFont="1" applyBorder="1" applyAlignment="1">
      <alignment horizontal="left" vertical="top" wrapText="1"/>
    </xf>
    <xf numFmtId="0" fontId="30" fillId="15" borderId="56" xfId="0" applyFont="1" applyFill="1" applyBorder="1" applyAlignment="1">
      <alignment horizontal="left" vertical="top" wrapText="1"/>
    </xf>
    <xf numFmtId="0" fontId="44" fillId="17" borderId="39" xfId="0" applyFont="1" applyFill="1" applyBorder="1" applyAlignment="1">
      <alignment wrapText="1"/>
    </xf>
    <xf numFmtId="0" fontId="44" fillId="18" borderId="21" xfId="0" applyFont="1" applyFill="1" applyBorder="1" applyAlignment="1">
      <alignment horizontal="center" vertical="center" wrapText="1"/>
    </xf>
    <xf numFmtId="0" fontId="44" fillId="17" borderId="21" xfId="0" applyFont="1" applyFill="1" applyBorder="1" applyAlignment="1">
      <alignment horizontal="center" vertical="center" wrapText="1"/>
    </xf>
    <xf numFmtId="0" fontId="44" fillId="0" borderId="21" xfId="0" applyFont="1" applyBorder="1"/>
    <xf numFmtId="0" fontId="44" fillId="18" borderId="21" xfId="0" applyFont="1" applyFill="1" applyBorder="1" applyAlignment="1">
      <alignment horizontal="center" vertical="center"/>
    </xf>
    <xf numFmtId="0" fontId="44" fillId="0" borderId="41" xfId="0" applyFont="1" applyBorder="1" applyAlignment="1">
      <alignment horizontal="left" vertical="top" wrapText="1"/>
    </xf>
    <xf numFmtId="0" fontId="6" fillId="0" borderId="25" xfId="0" applyFont="1" applyBorder="1" applyAlignment="1">
      <alignment vertical="top"/>
    </xf>
    <xf numFmtId="0" fontId="6" fillId="0" borderId="24" xfId="0" applyFont="1" applyBorder="1" applyAlignment="1">
      <alignment vertical="top"/>
    </xf>
    <xf numFmtId="0" fontId="6" fillId="0" borderId="24" xfId="0" applyFont="1" applyBorder="1" applyAlignment="1">
      <alignment horizontal="center" vertical="center"/>
    </xf>
    <xf numFmtId="0" fontId="6" fillId="0" borderId="23" xfId="0" applyFont="1" applyBorder="1" applyAlignment="1">
      <alignment horizontal="left" vertical="top"/>
    </xf>
    <xf numFmtId="0" fontId="6" fillId="6" borderId="0" xfId="0" applyFont="1" applyFill="1"/>
    <xf numFmtId="0" fontId="6" fillId="6" borderId="0" xfId="0" applyFont="1" applyFill="1" applyAlignment="1">
      <alignment horizontal="center" vertical="top"/>
    </xf>
    <xf numFmtId="0" fontId="6" fillId="6" borderId="28" xfId="0" applyFont="1" applyFill="1" applyBorder="1" applyAlignment="1">
      <alignment horizontal="left"/>
    </xf>
    <xf numFmtId="0" fontId="6" fillId="0" borderId="0" xfId="0" applyFont="1"/>
    <xf numFmtId="14" fontId="6" fillId="6" borderId="0" xfId="0" applyNumberFormat="1" applyFont="1" applyFill="1"/>
    <xf numFmtId="0" fontId="38" fillId="6" borderId="29" xfId="0" applyFont="1" applyFill="1" applyBorder="1"/>
    <xf numFmtId="14" fontId="45" fillId="6" borderId="0" xfId="0" applyNumberFormat="1" applyFont="1" applyFill="1" applyAlignment="1">
      <alignment horizontal="right"/>
    </xf>
    <xf numFmtId="0" fontId="35" fillId="6" borderId="0" xfId="0" applyFont="1" applyFill="1"/>
    <xf numFmtId="0" fontId="35" fillId="6" borderId="0" xfId="0" applyFont="1" applyFill="1" applyAlignment="1">
      <alignment horizontal="center" vertical="top"/>
    </xf>
    <xf numFmtId="0" fontId="9" fillId="21" borderId="61" xfId="0" applyFont="1" applyFill="1" applyBorder="1" applyAlignment="1">
      <alignment vertical="center" wrapText="1"/>
    </xf>
    <xf numFmtId="0" fontId="9" fillId="11" borderId="60" xfId="0" applyFont="1" applyFill="1" applyBorder="1" applyAlignment="1">
      <alignment vertical="center" wrapText="1"/>
    </xf>
    <xf numFmtId="0" fontId="9" fillId="19" borderId="61" xfId="0" applyFont="1" applyFill="1" applyBorder="1" applyAlignment="1">
      <alignment horizontal="left" vertical="center" wrapText="1"/>
    </xf>
    <xf numFmtId="0" fontId="9" fillId="19" borderId="59" xfId="0" applyFont="1" applyFill="1" applyBorder="1" applyAlignment="1">
      <alignment vertical="center" wrapText="1"/>
    </xf>
    <xf numFmtId="0" fontId="9" fillId="19" borderId="60"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6" fillId="0" borderId="0" xfId="0" applyFont="1" applyAlignment="1">
      <alignment wrapText="1"/>
    </xf>
    <xf numFmtId="49" fontId="36" fillId="6" borderId="29" xfId="0" applyNumberFormat="1" applyFont="1" applyFill="1" applyBorder="1" applyAlignment="1">
      <alignment vertical="top" wrapText="1"/>
    </xf>
    <xf numFmtId="49" fontId="6" fillId="4" borderId="38" xfId="0" applyNumberFormat="1" applyFont="1" applyFill="1" applyBorder="1" applyAlignment="1">
      <alignment vertical="top" wrapText="1"/>
    </xf>
    <xf numFmtId="165" fontId="45" fillId="0" borderId="39" xfId="0" applyNumberFormat="1" applyFont="1" applyBorder="1" applyAlignment="1">
      <alignment horizontal="center" vertical="top"/>
    </xf>
    <xf numFmtId="165" fontId="45" fillId="0" borderId="38" xfId="0" applyNumberFormat="1" applyFont="1" applyBorder="1" applyAlignment="1">
      <alignment horizontal="center" vertical="top"/>
    </xf>
    <xf numFmtId="166" fontId="45" fillId="0" borderId="2" xfId="0" applyNumberFormat="1" applyFont="1" applyBorder="1" applyAlignment="1">
      <alignment horizontal="center" vertical="top"/>
    </xf>
    <xf numFmtId="164" fontId="45" fillId="0" borderId="38" xfId="0" applyNumberFormat="1" applyFont="1" applyBorder="1" applyAlignment="1">
      <alignment horizontal="center" vertical="top"/>
    </xf>
    <xf numFmtId="1" fontId="45" fillId="0" borderId="39" xfId="0" applyNumberFormat="1" applyFont="1" applyBorder="1" applyAlignment="1">
      <alignment horizontal="center" vertical="top"/>
    </xf>
    <xf numFmtId="1" fontId="45" fillId="0" borderId="2" xfId="0" applyNumberFormat="1" applyFont="1" applyBorder="1" applyAlignment="1">
      <alignment horizontal="center" vertical="top"/>
    </xf>
    <xf numFmtId="1" fontId="45" fillId="0" borderId="38" xfId="0" applyNumberFormat="1" applyFont="1" applyBorder="1" applyAlignment="1">
      <alignment horizontal="center" vertical="top"/>
    </xf>
    <xf numFmtId="49" fontId="45" fillId="0" borderId="41" xfId="0" applyNumberFormat="1" applyFont="1" applyBorder="1" applyAlignment="1">
      <alignment horizontal="left" vertical="top" wrapText="1"/>
    </xf>
    <xf numFmtId="0" fontId="45" fillId="0" borderId="0" xfId="0" applyFont="1"/>
    <xf numFmtId="49" fontId="6" fillId="6" borderId="40" xfId="0" applyNumberFormat="1" applyFont="1" applyFill="1" applyBorder="1" applyAlignment="1">
      <alignment horizontal="right" vertical="top"/>
    </xf>
    <xf numFmtId="49" fontId="6" fillId="0" borderId="45" xfId="0" applyNumberFormat="1" applyFont="1" applyBorder="1" applyAlignment="1">
      <alignment vertical="top"/>
    </xf>
    <xf numFmtId="165" fontId="6" fillId="22" borderId="39" xfId="0" applyNumberFormat="1" applyFont="1" applyFill="1" applyBorder="1" applyAlignment="1">
      <alignment horizontal="center" vertical="top"/>
    </xf>
    <xf numFmtId="165" fontId="6" fillId="22" borderId="45" xfId="0" applyNumberFormat="1" applyFont="1" applyFill="1" applyBorder="1" applyAlignment="1">
      <alignment horizontal="center" vertical="top"/>
    </xf>
    <xf numFmtId="165" fontId="6" fillId="22" borderId="46" xfId="0" applyNumberFormat="1" applyFont="1" applyFill="1" applyBorder="1" applyAlignment="1">
      <alignment horizontal="center" vertical="top"/>
    </xf>
    <xf numFmtId="166" fontId="45" fillId="22" borderId="2" xfId="0" applyNumberFormat="1" applyFont="1" applyFill="1" applyBorder="1" applyAlignment="1">
      <alignment horizontal="center" vertical="top"/>
    </xf>
    <xf numFmtId="164" fontId="46" fillId="22" borderId="45" xfId="0" applyNumberFormat="1" applyFont="1" applyFill="1" applyBorder="1" applyAlignment="1">
      <alignment horizontal="center" vertical="top"/>
    </xf>
    <xf numFmtId="1" fontId="6" fillId="0" borderId="39" xfId="0" applyNumberFormat="1" applyFont="1" applyBorder="1" applyAlignment="1">
      <alignment horizontal="center" vertical="top"/>
    </xf>
    <xf numFmtId="1" fontId="6" fillId="0" borderId="2" xfId="0" applyNumberFormat="1" applyFont="1" applyBorder="1" applyAlignment="1">
      <alignment horizontal="center" vertical="top"/>
    </xf>
    <xf numFmtId="1" fontId="6" fillId="0" borderId="38" xfId="0" applyNumberFormat="1" applyFont="1" applyBorder="1" applyAlignment="1">
      <alignment horizontal="center" vertical="top"/>
    </xf>
    <xf numFmtId="49" fontId="6" fillId="0" borderId="56" xfId="0" applyNumberFormat="1" applyFont="1" applyBorder="1" applyAlignment="1">
      <alignment horizontal="left" vertical="top" wrapText="1"/>
    </xf>
    <xf numFmtId="49" fontId="6" fillId="6" borderId="29" xfId="0" applyNumberFormat="1" applyFont="1" applyFill="1" applyBorder="1" applyAlignment="1">
      <alignment horizontal="right" vertical="top"/>
    </xf>
    <xf numFmtId="165" fontId="6" fillId="0" borderId="39" xfId="0" applyNumberFormat="1" applyFont="1" applyBorder="1" applyAlignment="1">
      <alignment horizontal="center" vertical="top"/>
    </xf>
    <xf numFmtId="165" fontId="6" fillId="0" borderId="45" xfId="0" applyNumberFormat="1" applyFont="1" applyBorder="1" applyAlignment="1">
      <alignment horizontal="center" vertical="top"/>
    </xf>
    <xf numFmtId="165" fontId="6" fillId="0" borderId="46" xfId="0" applyNumberFormat="1" applyFont="1" applyBorder="1" applyAlignment="1">
      <alignment horizontal="center" vertical="top"/>
    </xf>
    <xf numFmtId="166" fontId="45" fillId="0" borderId="1" xfId="0" applyNumberFormat="1" applyFont="1" applyBorder="1" applyAlignment="1">
      <alignment horizontal="center" vertical="top"/>
    </xf>
    <xf numFmtId="164" fontId="46" fillId="0" borderId="45" xfId="0" applyNumberFormat="1" applyFont="1" applyBorder="1" applyAlignment="1">
      <alignment horizontal="center" vertical="top"/>
    </xf>
    <xf numFmtId="0" fontId="36" fillId="6" borderId="27" xfId="0" applyFont="1" applyFill="1" applyBorder="1" applyAlignment="1">
      <alignment horizontal="left" vertical="top" wrapText="1"/>
    </xf>
    <xf numFmtId="0" fontId="45" fillId="4" borderId="45" xfId="0" applyFont="1" applyFill="1" applyBorder="1" applyAlignment="1">
      <alignment horizontal="left" vertical="top" wrapText="1"/>
    </xf>
    <xf numFmtId="165" fontId="45" fillId="0" borderId="46" xfId="0" applyNumberFormat="1" applyFont="1" applyBorder="1" applyAlignment="1">
      <alignment horizontal="center" vertical="top" wrapText="1"/>
    </xf>
    <xf numFmtId="165" fontId="6" fillId="22" borderId="40" xfId="0" applyNumberFormat="1" applyFont="1" applyFill="1" applyBorder="1" applyAlignment="1">
      <alignment horizontal="center" vertical="top"/>
    </xf>
    <xf numFmtId="166" fontId="45" fillId="22" borderId="1" xfId="0" applyNumberFormat="1" applyFont="1" applyFill="1" applyBorder="1" applyAlignment="1">
      <alignment horizontal="center" vertical="top"/>
    </xf>
    <xf numFmtId="1" fontId="6" fillId="0" borderId="39" xfId="0" applyNumberFormat="1" applyFont="1" applyBorder="1" applyAlignment="1">
      <alignment horizontal="center"/>
    </xf>
    <xf numFmtId="1" fontId="6" fillId="0" borderId="2" xfId="0" applyNumberFormat="1" applyFont="1" applyBorder="1" applyAlignment="1">
      <alignment horizontal="center"/>
    </xf>
    <xf numFmtId="1" fontId="6" fillId="0" borderId="38" xfId="0" applyNumberFormat="1" applyFont="1" applyBorder="1" applyAlignment="1">
      <alignment horizontal="center"/>
    </xf>
    <xf numFmtId="165" fontId="6" fillId="0" borderId="40" xfId="0" applyNumberFormat="1" applyFont="1" applyBorder="1" applyAlignment="1">
      <alignment horizontal="center" vertical="top"/>
    </xf>
    <xf numFmtId="0" fontId="9" fillId="6" borderId="29" xfId="0" applyFont="1" applyFill="1" applyBorder="1" applyAlignment="1">
      <alignment horizontal="left" vertical="top"/>
    </xf>
    <xf numFmtId="164" fontId="6" fillId="0" borderId="45" xfId="0" applyNumberFormat="1" applyFont="1" applyBorder="1" applyAlignment="1">
      <alignment horizontal="center" vertical="top"/>
    </xf>
    <xf numFmtId="164" fontId="6" fillId="22" borderId="45" xfId="0" applyNumberFormat="1" applyFont="1" applyFill="1" applyBorder="1" applyAlignment="1">
      <alignment horizontal="center" vertical="top"/>
    </xf>
    <xf numFmtId="0" fontId="6" fillId="0" borderId="56" xfId="0" applyFont="1" applyBorder="1" applyAlignment="1">
      <alignment horizontal="left"/>
    </xf>
    <xf numFmtId="0" fontId="9" fillId="6" borderId="27" xfId="0" applyFont="1" applyFill="1" applyBorder="1" applyAlignment="1">
      <alignment horizontal="left" vertical="top"/>
    </xf>
    <xf numFmtId="49" fontId="6" fillId="6" borderId="25" xfId="0" applyNumberFormat="1" applyFont="1" applyFill="1" applyBorder="1" applyAlignment="1">
      <alignment horizontal="right" vertical="top"/>
    </xf>
    <xf numFmtId="49" fontId="6" fillId="0" borderId="60" xfId="0" applyNumberFormat="1" applyFont="1" applyBorder="1" applyAlignment="1">
      <alignment vertical="top"/>
    </xf>
    <xf numFmtId="165" fontId="6" fillId="2" borderId="61" xfId="0" applyNumberFormat="1" applyFont="1" applyFill="1" applyBorder="1" applyAlignment="1">
      <alignment horizontal="center" vertical="top"/>
    </xf>
    <xf numFmtId="165" fontId="6" fillId="2" borderId="60" xfId="0" applyNumberFormat="1" applyFont="1" applyFill="1" applyBorder="1" applyAlignment="1">
      <alignment horizontal="center" vertical="top"/>
    </xf>
    <xf numFmtId="166" fontId="45" fillId="0" borderId="59" xfId="0" applyNumberFormat="1" applyFont="1" applyBorder="1" applyAlignment="1">
      <alignment horizontal="center" vertical="top"/>
    </xf>
    <xf numFmtId="164" fontId="6" fillId="0" borderId="60" xfId="0" applyNumberFormat="1" applyFont="1" applyBorder="1" applyAlignment="1">
      <alignment horizontal="center" vertical="top"/>
    </xf>
    <xf numFmtId="1" fontId="6" fillId="0" borderId="35" xfId="0" applyNumberFormat="1" applyFont="1" applyBorder="1" applyAlignment="1">
      <alignment horizontal="center"/>
    </xf>
    <xf numFmtId="1" fontId="6" fillId="0" borderId="58" xfId="0" applyNumberFormat="1" applyFont="1" applyBorder="1" applyAlignment="1">
      <alignment horizontal="center"/>
    </xf>
    <xf numFmtId="1" fontId="6" fillId="0" borderId="62" xfId="0" applyNumberFormat="1" applyFont="1" applyBorder="1" applyAlignment="1">
      <alignment horizontal="center"/>
    </xf>
    <xf numFmtId="165" fontId="6" fillId="0" borderId="2" xfId="0" applyNumberFormat="1" applyFont="1" applyBorder="1" applyAlignment="1">
      <alignment horizontal="center" vertical="top"/>
    </xf>
    <xf numFmtId="166" fontId="6" fillId="0" borderId="2" xfId="0" applyNumberFormat="1" applyFont="1" applyBorder="1" applyAlignment="1">
      <alignment horizontal="center" vertical="top"/>
    </xf>
    <xf numFmtId="1" fontId="6" fillId="0" borderId="2" xfId="0" applyNumberFormat="1" applyFont="1" applyBorder="1"/>
    <xf numFmtId="0" fontId="6" fillId="0" borderId="45" xfId="0" applyFont="1" applyBorder="1" applyAlignment="1">
      <alignment horizontal="left"/>
    </xf>
    <xf numFmtId="0" fontId="9" fillId="0" borderId="46" xfId="0" applyFont="1" applyBorder="1"/>
    <xf numFmtId="0" fontId="9" fillId="0" borderId="1" xfId="0" applyFont="1" applyBorder="1"/>
    <xf numFmtId="165" fontId="9" fillId="0" borderId="1" xfId="0" applyNumberFormat="1" applyFont="1" applyBorder="1"/>
    <xf numFmtId="165" fontId="9" fillId="0" borderId="1" xfId="0" applyNumberFormat="1" applyFont="1" applyBorder="1" applyAlignment="1">
      <alignment horizontal="center"/>
    </xf>
    <xf numFmtId="164" fontId="9" fillId="0" borderId="1" xfId="0" applyNumberFormat="1" applyFont="1" applyBorder="1" applyAlignment="1">
      <alignment horizontal="center" vertical="top"/>
    </xf>
    <xf numFmtId="1" fontId="9" fillId="0" borderId="1" xfId="0" applyNumberFormat="1" applyFont="1" applyBorder="1"/>
    <xf numFmtId="0" fontId="9" fillId="0" borderId="45" xfId="0" applyFont="1" applyBorder="1" applyAlignment="1">
      <alignment horizontal="left"/>
    </xf>
    <xf numFmtId="165" fontId="9" fillId="0" borderId="1" xfId="0" applyNumberFormat="1" applyFont="1" applyBorder="1" applyAlignment="1">
      <alignment horizontal="center" vertical="center"/>
    </xf>
    <xf numFmtId="165" fontId="9" fillId="0" borderId="1" xfId="0" applyNumberFormat="1" applyFont="1" applyBorder="1" applyAlignment="1">
      <alignment horizontal="center" vertical="top"/>
    </xf>
    <xf numFmtId="0" fontId="9" fillId="5" borderId="46" xfId="0" applyFont="1" applyFill="1" applyBorder="1"/>
    <xf numFmtId="0" fontId="9" fillId="5" borderId="1" xfId="0" applyFont="1" applyFill="1" applyBorder="1"/>
    <xf numFmtId="165" fontId="9" fillId="5" borderId="1" xfId="0" applyNumberFormat="1" applyFont="1" applyFill="1" applyBorder="1"/>
    <xf numFmtId="165" fontId="9" fillId="5" borderId="1" xfId="0" applyNumberFormat="1" applyFont="1" applyFill="1" applyBorder="1" applyAlignment="1">
      <alignment horizontal="center"/>
    </xf>
    <xf numFmtId="165" fontId="9" fillId="5" borderId="1" xfId="0" applyNumberFormat="1" applyFont="1" applyFill="1" applyBorder="1" applyAlignment="1">
      <alignment horizontal="center" vertical="top"/>
    </xf>
    <xf numFmtId="164" fontId="9" fillId="5" borderId="1" xfId="0" applyNumberFormat="1" applyFont="1" applyFill="1" applyBorder="1" applyAlignment="1">
      <alignment horizontal="center" vertical="top"/>
    </xf>
    <xf numFmtId="1" fontId="9" fillId="5" borderId="1" xfId="0" applyNumberFormat="1" applyFont="1" applyFill="1" applyBorder="1"/>
    <xf numFmtId="0" fontId="9" fillId="5" borderId="45" xfId="0" applyFont="1" applyFill="1" applyBorder="1" applyAlignment="1">
      <alignment horizontal="left"/>
    </xf>
    <xf numFmtId="49" fontId="9" fillId="6" borderId="46" xfId="0" applyNumberFormat="1" applyFont="1" applyFill="1" applyBorder="1" applyAlignment="1">
      <alignment vertical="top"/>
    </xf>
    <xf numFmtId="0" fontId="6" fillId="0" borderId="1" xfId="0" applyFont="1" applyBorder="1"/>
    <xf numFmtId="165" fontId="6" fillId="0" borderId="1" xfId="0" applyNumberFormat="1" applyFont="1" applyBorder="1" applyAlignment="1">
      <alignment horizontal="center" vertical="top"/>
    </xf>
    <xf numFmtId="164" fontId="39" fillId="0" borderId="1" xfId="0" applyNumberFormat="1" applyFont="1" applyBorder="1" applyAlignment="1">
      <alignment horizontal="center" vertical="top"/>
    </xf>
    <xf numFmtId="1" fontId="6" fillId="0" borderId="1" xfId="0" applyNumberFormat="1" applyFont="1" applyBorder="1"/>
    <xf numFmtId="165" fontId="6" fillId="0" borderId="1" xfId="0" applyNumberFormat="1" applyFont="1" applyBorder="1"/>
    <xf numFmtId="0" fontId="6" fillId="0" borderId="1" xfId="0" applyFont="1" applyBorder="1" applyAlignment="1">
      <alignment horizontal="center" vertical="top"/>
    </xf>
    <xf numFmtId="0" fontId="6" fillId="6" borderId="29" xfId="0" applyFont="1" applyFill="1" applyBorder="1"/>
    <xf numFmtId="165" fontId="6" fillId="6" borderId="0" xfId="0" applyNumberFormat="1" applyFont="1" applyFill="1"/>
    <xf numFmtId="1" fontId="6" fillId="6" borderId="0" xfId="0" applyNumberFormat="1" applyFont="1" applyFill="1"/>
    <xf numFmtId="49" fontId="6" fillId="4" borderId="1" xfId="0" applyNumberFormat="1" applyFont="1" applyFill="1" applyBorder="1" applyAlignment="1">
      <alignment vertical="top" wrapText="1"/>
    </xf>
    <xf numFmtId="165" fontId="6" fillId="6" borderId="1" xfId="0" applyNumberFormat="1" applyFont="1" applyFill="1" applyBorder="1" applyAlignment="1">
      <alignment horizontal="center" vertical="top"/>
    </xf>
    <xf numFmtId="164" fontId="6" fillId="0" borderId="1" xfId="0" applyNumberFormat="1" applyFont="1" applyBorder="1" applyAlignment="1">
      <alignment horizontal="center" vertical="top"/>
    </xf>
    <xf numFmtId="1" fontId="6" fillId="0" borderId="1" xfId="0" applyNumberFormat="1" applyFont="1" applyBorder="1" applyAlignment="1">
      <alignment horizontal="center" vertical="top"/>
    </xf>
    <xf numFmtId="49" fontId="45" fillId="0" borderId="45" xfId="0" applyNumberFormat="1" applyFont="1" applyBorder="1" applyAlignment="1">
      <alignment horizontal="left" vertical="top" wrapText="1"/>
    </xf>
    <xf numFmtId="49" fontId="6" fillId="0" borderId="45" xfId="0" applyNumberFormat="1" applyFont="1" applyBorder="1" applyAlignment="1">
      <alignment horizontal="left" vertical="top"/>
    </xf>
    <xf numFmtId="49" fontId="6" fillId="0" borderId="1" xfId="0" applyNumberFormat="1" applyFont="1" applyBorder="1" applyAlignment="1">
      <alignment vertical="top" wrapText="1"/>
    </xf>
    <xf numFmtId="0" fontId="9" fillId="22" borderId="1" xfId="0" applyFont="1" applyFill="1" applyBorder="1"/>
    <xf numFmtId="165" fontId="9" fillId="22" borderId="1" xfId="0" applyNumberFormat="1" applyFont="1" applyFill="1" applyBorder="1"/>
    <xf numFmtId="164" fontId="9" fillId="22" borderId="1" xfId="0" applyNumberFormat="1" applyFont="1" applyFill="1" applyBorder="1" applyAlignment="1">
      <alignment horizontal="center" vertical="top"/>
    </xf>
    <xf numFmtId="1" fontId="9" fillId="22" borderId="1" xfId="0" applyNumberFormat="1" applyFont="1" applyFill="1" applyBorder="1"/>
    <xf numFmtId="0" fontId="9" fillId="22" borderId="45" xfId="0" applyFont="1" applyFill="1" applyBorder="1" applyAlignment="1">
      <alignment horizontal="left"/>
    </xf>
    <xf numFmtId="49" fontId="6" fillId="0" borderId="59" xfId="0" applyNumberFormat="1" applyFont="1" applyBorder="1" applyAlignment="1">
      <alignment vertical="top"/>
    </xf>
    <xf numFmtId="165" fontId="6" fillId="0" borderId="59" xfId="0" applyNumberFormat="1" applyFont="1" applyBorder="1" applyAlignment="1">
      <alignment horizontal="center" vertical="top"/>
    </xf>
    <xf numFmtId="166" fontId="6" fillId="0" borderId="59" xfId="0" applyNumberFormat="1" applyFont="1" applyBorder="1" applyAlignment="1">
      <alignment horizontal="center" vertical="top"/>
    </xf>
    <xf numFmtId="164" fontId="6" fillId="0" borderId="59" xfId="0" applyNumberFormat="1" applyFont="1" applyBorder="1" applyAlignment="1">
      <alignment horizontal="center" vertical="top"/>
    </xf>
    <xf numFmtId="1" fontId="6" fillId="0" borderId="59" xfId="0" applyNumberFormat="1" applyFont="1" applyBorder="1" applyAlignment="1">
      <alignment horizontal="center" vertical="top"/>
    </xf>
    <xf numFmtId="49" fontId="6" fillId="0" borderId="60" xfId="0" applyNumberFormat="1" applyFont="1" applyBorder="1" applyAlignment="1">
      <alignment horizontal="left" vertical="top"/>
    </xf>
    <xf numFmtId="0" fontId="6" fillId="6" borderId="0" xfId="0" applyFont="1" applyFill="1" applyAlignment="1">
      <alignment horizontal="left"/>
    </xf>
    <xf numFmtId="0" fontId="9" fillId="6" borderId="29" xfId="0" applyFont="1" applyFill="1" applyBorder="1"/>
    <xf numFmtId="0" fontId="6" fillId="6" borderId="28" xfId="0" applyFont="1" applyFill="1" applyBorder="1"/>
    <xf numFmtId="0" fontId="6" fillId="6" borderId="63" xfId="0" applyFont="1" applyFill="1" applyBorder="1"/>
    <xf numFmtId="0" fontId="6" fillId="6" borderId="64" xfId="0" applyFont="1" applyFill="1" applyBorder="1"/>
    <xf numFmtId="0" fontId="6" fillId="6" borderId="32" xfId="0" applyFont="1" applyFill="1" applyBorder="1"/>
    <xf numFmtId="0" fontId="6" fillId="6" borderId="30" xfId="0" applyFont="1" applyFill="1" applyBorder="1"/>
    <xf numFmtId="0" fontId="9" fillId="2" borderId="46"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11" borderId="1" xfId="0" applyFont="1" applyFill="1" applyBorder="1" applyAlignment="1">
      <alignment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56" xfId="0" applyFont="1" applyFill="1" applyBorder="1" applyAlignment="1">
      <alignment vertical="center" wrapText="1"/>
    </xf>
    <xf numFmtId="49" fontId="9" fillId="6" borderId="37" xfId="0" applyNumberFormat="1" applyFont="1" applyFill="1" applyBorder="1" applyAlignment="1">
      <alignment vertical="top" wrapText="1"/>
    </xf>
    <xf numFmtId="0" fontId="46" fillId="4" borderId="1" xfId="0" applyFont="1" applyFill="1" applyBorder="1" applyAlignment="1">
      <alignment horizontal="left" vertical="top" wrapText="1"/>
    </xf>
    <xf numFmtId="0" fontId="47" fillId="0" borderId="1" xfId="0" applyFont="1" applyBorder="1" applyAlignment="1">
      <alignment vertical="top"/>
    </xf>
    <xf numFmtId="49" fontId="47" fillId="0" borderId="6" xfId="0" applyNumberFormat="1" applyFont="1" applyBorder="1" applyAlignment="1">
      <alignment horizontal="center" vertical="top"/>
    </xf>
    <xf numFmtId="0" fontId="47" fillId="0" borderId="39" xfId="0" applyFont="1" applyBorder="1" applyAlignment="1">
      <alignment horizontal="center" vertical="top"/>
    </xf>
    <xf numFmtId="165" fontId="47" fillId="0" borderId="2" xfId="0" applyNumberFormat="1" applyFont="1" applyBorder="1" applyAlignment="1">
      <alignment horizontal="center" vertical="top"/>
    </xf>
    <xf numFmtId="165" fontId="47" fillId="0" borderId="1" xfId="0" applyNumberFormat="1" applyFont="1" applyBorder="1" applyAlignment="1">
      <alignment horizontal="center" vertical="top"/>
    </xf>
    <xf numFmtId="49" fontId="47" fillId="0" borderId="1" xfId="0" applyNumberFormat="1" applyFont="1" applyBorder="1" applyAlignment="1">
      <alignment horizontal="center" vertical="top"/>
    </xf>
    <xf numFmtId="166" fontId="47" fillId="0" borderId="1" xfId="0" applyNumberFormat="1" applyFont="1" applyBorder="1" applyAlignment="1">
      <alignment horizontal="center" vertical="top"/>
    </xf>
    <xf numFmtId="164" fontId="47" fillId="0" borderId="45" xfId="0" applyNumberFormat="1" applyFont="1" applyBorder="1" applyAlignment="1">
      <alignment horizontal="center" vertical="top"/>
    </xf>
    <xf numFmtId="1" fontId="47" fillId="0" borderId="39" xfId="0" applyNumberFormat="1" applyFont="1" applyBorder="1" applyAlignment="1">
      <alignment horizontal="center" vertical="top"/>
    </xf>
    <xf numFmtId="1" fontId="47" fillId="0" borderId="2" xfId="0" applyNumberFormat="1" applyFont="1" applyBorder="1" applyAlignment="1">
      <alignment horizontal="center" vertical="top"/>
    </xf>
    <xf numFmtId="1" fontId="47" fillId="0" borderId="38" xfId="0" applyNumberFormat="1" applyFont="1" applyBorder="1" applyAlignment="1">
      <alignment horizontal="center" vertical="top"/>
    </xf>
    <xf numFmtId="49" fontId="6" fillId="0" borderId="56" xfId="0" applyNumberFormat="1" applyFont="1" applyBorder="1" applyAlignment="1">
      <alignment vertical="top" wrapText="1"/>
    </xf>
    <xf numFmtId="49" fontId="9" fillId="6" borderId="44" xfId="0" applyNumberFormat="1" applyFont="1" applyFill="1" applyBorder="1" applyAlignment="1">
      <alignment vertical="top"/>
    </xf>
    <xf numFmtId="0" fontId="45" fillId="4" borderId="1" xfId="0" applyFont="1" applyFill="1" applyBorder="1" applyAlignment="1">
      <alignment horizontal="left" vertical="top" wrapText="1"/>
    </xf>
    <xf numFmtId="0" fontId="45" fillId="3" borderId="1" xfId="0" applyFont="1" applyFill="1" applyBorder="1" applyAlignment="1">
      <alignment horizontal="left" vertical="top" wrapText="1"/>
    </xf>
    <xf numFmtId="49" fontId="6" fillId="0" borderId="6" xfId="0" applyNumberFormat="1" applyFont="1" applyBorder="1" applyAlignment="1">
      <alignment horizontal="center" vertical="top"/>
    </xf>
    <xf numFmtId="0" fontId="6" fillId="0" borderId="46" xfId="0" applyFont="1" applyBorder="1" applyAlignment="1">
      <alignment horizontal="center" vertical="top"/>
    </xf>
    <xf numFmtId="49" fontId="6" fillId="0" borderId="1" xfId="0" applyNumberFormat="1" applyFont="1" applyBorder="1" applyAlignment="1">
      <alignment horizontal="center" vertical="top"/>
    </xf>
    <xf numFmtId="0" fontId="45" fillId="0" borderId="1" xfId="0" applyFont="1" applyBorder="1" applyAlignment="1">
      <alignment vertical="top"/>
    </xf>
    <xf numFmtId="0" fontId="35" fillId="4" borderId="1" xfId="0" applyFont="1" applyFill="1" applyBorder="1" applyAlignment="1">
      <alignment horizontal="left" vertical="top" wrapText="1"/>
    </xf>
    <xf numFmtId="0" fontId="48" fillId="0" borderId="1" xfId="0" applyFont="1" applyBorder="1" applyAlignment="1">
      <alignment vertical="top"/>
    </xf>
    <xf numFmtId="0" fontId="45" fillId="0" borderId="1" xfId="0" applyFont="1" applyBorder="1" applyAlignment="1">
      <alignment vertical="top" wrapText="1"/>
    </xf>
    <xf numFmtId="0" fontId="45" fillId="4" borderId="2" xfId="0" applyFont="1" applyFill="1" applyBorder="1" applyAlignment="1">
      <alignment horizontal="left" vertical="top" wrapText="1"/>
    </xf>
    <xf numFmtId="0" fontId="6" fillId="0" borderId="39" xfId="0" applyFont="1" applyBorder="1" applyAlignment="1">
      <alignment horizontal="center" vertical="top"/>
    </xf>
    <xf numFmtId="49" fontId="6" fillId="0" borderId="0" xfId="0" applyNumberFormat="1" applyFont="1" applyAlignment="1">
      <alignment horizontal="center" vertical="top"/>
    </xf>
    <xf numFmtId="49" fontId="6" fillId="6" borderId="44" xfId="0" applyNumberFormat="1" applyFont="1" applyFill="1" applyBorder="1" applyAlignment="1">
      <alignment horizontal="right" vertical="top"/>
    </xf>
    <xf numFmtId="49" fontId="6" fillId="0" borderId="2" xfId="0" applyNumberFormat="1" applyFont="1" applyBorder="1" applyAlignment="1">
      <alignment vertical="top"/>
    </xf>
    <xf numFmtId="0" fontId="6" fillId="0" borderId="5" xfId="0" applyFont="1" applyBorder="1" applyAlignment="1">
      <alignment horizontal="center" vertical="top"/>
    </xf>
    <xf numFmtId="2" fontId="6" fillId="0" borderId="39" xfId="0" applyNumberFormat="1" applyFont="1" applyBorder="1" applyAlignment="1">
      <alignment horizontal="center" vertical="top"/>
    </xf>
    <xf numFmtId="1" fontId="6" fillId="0" borderId="46" xfId="0" applyNumberFormat="1" applyFont="1" applyBorder="1" applyAlignment="1">
      <alignment horizontal="center" vertical="top"/>
    </xf>
    <xf numFmtId="1" fontId="6" fillId="0" borderId="45" xfId="0" applyNumberFormat="1" applyFont="1" applyBorder="1" applyAlignment="1">
      <alignment horizontal="center" vertical="top"/>
    </xf>
    <xf numFmtId="49" fontId="6" fillId="6" borderId="39" xfId="0" applyNumberFormat="1" applyFont="1" applyFill="1" applyBorder="1" applyAlignment="1">
      <alignment horizontal="right" vertical="top"/>
    </xf>
    <xf numFmtId="0" fontId="6" fillId="0" borderId="2" xfId="0" applyFont="1" applyBorder="1" applyAlignment="1">
      <alignment horizontal="center" vertical="top"/>
    </xf>
    <xf numFmtId="0" fontId="6" fillId="0" borderId="6" xfId="0" applyFont="1" applyBorder="1" applyAlignment="1">
      <alignment horizontal="center" vertical="top"/>
    </xf>
    <xf numFmtId="9" fontId="6" fillId="0" borderId="1" xfId="0" applyNumberFormat="1" applyFont="1" applyBorder="1" applyAlignment="1">
      <alignment horizontal="center" vertical="top"/>
    </xf>
    <xf numFmtId="165" fontId="45" fillId="0" borderId="1" xfId="0" applyNumberFormat="1" applyFont="1" applyBorder="1" applyAlignment="1">
      <alignment horizontal="center" vertical="top" wrapText="1"/>
    </xf>
    <xf numFmtId="165" fontId="6" fillId="0" borderId="1" xfId="0" applyNumberFormat="1" applyFont="1" applyBorder="1" applyAlignment="1">
      <alignment horizontal="center"/>
    </xf>
    <xf numFmtId="165" fontId="6" fillId="0" borderId="5" xfId="0" applyNumberFormat="1" applyFont="1" applyBorder="1" applyAlignment="1">
      <alignment horizontal="center" vertical="top"/>
    </xf>
    <xf numFmtId="0" fontId="36" fillId="6" borderId="44" xfId="0" applyFont="1" applyFill="1" applyBorder="1" applyAlignment="1">
      <alignment horizontal="left" vertical="top" wrapText="1"/>
    </xf>
    <xf numFmtId="165" fontId="6" fillId="0" borderId="6" xfId="0" applyNumberFormat="1" applyFont="1" applyBorder="1" applyAlignment="1">
      <alignment horizontal="center" vertical="top"/>
    </xf>
    <xf numFmtId="0" fontId="35" fillId="3" borderId="56" xfId="0" applyFont="1" applyFill="1" applyBorder="1" applyAlignment="1">
      <alignment horizontal="left" vertical="top" wrapText="1"/>
    </xf>
    <xf numFmtId="0" fontId="6" fillId="0" borderId="5" xfId="0" applyFont="1" applyBorder="1" applyAlignment="1">
      <alignment horizontal="center"/>
    </xf>
    <xf numFmtId="1" fontId="6" fillId="0" borderId="46" xfId="0" applyNumberFormat="1" applyFont="1" applyBorder="1" applyAlignment="1">
      <alignment horizontal="center"/>
    </xf>
    <xf numFmtId="1" fontId="6" fillId="0" borderId="1" xfId="0" applyNumberFormat="1" applyFont="1" applyBorder="1" applyAlignment="1">
      <alignment horizontal="center"/>
    </xf>
    <xf numFmtId="1" fontId="6" fillId="0" borderId="45" xfId="0" applyNumberFormat="1" applyFont="1" applyBorder="1" applyAlignment="1">
      <alignment horizontal="center"/>
    </xf>
    <xf numFmtId="0" fontId="6" fillId="0" borderId="56" xfId="0" applyFont="1" applyBorder="1"/>
    <xf numFmtId="0" fontId="6" fillId="0" borderId="2" xfId="0" applyFont="1" applyBorder="1"/>
    <xf numFmtId="0" fontId="6" fillId="0" borderId="6" xfId="0" applyFont="1" applyBorder="1" applyAlignment="1">
      <alignment horizontal="center"/>
    </xf>
    <xf numFmtId="165" fontId="47" fillId="0" borderId="1" xfId="0" applyNumberFormat="1" applyFont="1" applyBorder="1" applyAlignment="1">
      <alignment horizontal="center"/>
    </xf>
    <xf numFmtId="165" fontId="45" fillId="0" borderId="1" xfId="0" applyNumberFormat="1" applyFont="1" applyBorder="1" applyAlignment="1">
      <alignment horizontal="center" vertical="top"/>
    </xf>
    <xf numFmtId="165" fontId="6" fillId="0" borderId="1" xfId="0" applyNumberFormat="1" applyFont="1" applyBorder="1" applyAlignment="1">
      <alignment horizontal="center" vertical="center"/>
    </xf>
    <xf numFmtId="166" fontId="45" fillId="0" borderId="1" xfId="0" applyNumberFormat="1" applyFont="1" applyBorder="1" applyAlignment="1">
      <alignment horizontal="center" vertical="center"/>
    </xf>
    <xf numFmtId="0" fontId="47" fillId="0" borderId="1" xfId="0" applyFont="1" applyBorder="1" applyAlignment="1">
      <alignment vertical="top" wrapText="1"/>
    </xf>
    <xf numFmtId="0" fontId="9" fillId="6" borderId="44" xfId="0" applyFont="1" applyFill="1" applyBorder="1" applyAlignment="1">
      <alignment horizontal="left" vertical="top"/>
    </xf>
    <xf numFmtId="0" fontId="45" fillId="0" borderId="2" xfId="0" applyFont="1" applyBorder="1" applyAlignment="1">
      <alignment vertical="top" wrapText="1"/>
    </xf>
    <xf numFmtId="49" fontId="6" fillId="0" borderId="1" xfId="0" applyNumberFormat="1" applyFont="1" applyBorder="1" applyAlignment="1">
      <alignment vertical="top"/>
    </xf>
    <xf numFmtId="2" fontId="6" fillId="0" borderId="46" xfId="0" applyNumberFormat="1" applyFont="1" applyBorder="1" applyAlignment="1">
      <alignment horizontal="center" vertical="top"/>
    </xf>
    <xf numFmtId="0" fontId="6" fillId="3" borderId="1" xfId="0" applyFont="1" applyFill="1" applyBorder="1" applyAlignment="1">
      <alignment horizontal="left" vertical="top" wrapText="1"/>
    </xf>
    <xf numFmtId="166" fontId="6" fillId="0" borderId="1" xfId="0" applyNumberFormat="1" applyFont="1" applyBorder="1" applyAlignment="1">
      <alignment horizontal="center" vertical="top"/>
    </xf>
    <xf numFmtId="49" fontId="9" fillId="6" borderId="37" xfId="0" applyNumberFormat="1" applyFont="1" applyFill="1" applyBorder="1" applyAlignment="1">
      <alignment horizontal="left" vertical="top"/>
    </xf>
    <xf numFmtId="49" fontId="6" fillId="4" borderId="1" xfId="0" applyNumberFormat="1" applyFont="1" applyFill="1" applyBorder="1" applyAlignment="1">
      <alignment vertical="top"/>
    </xf>
    <xf numFmtId="49" fontId="6" fillId="0" borderId="5" xfId="0" applyNumberFormat="1" applyFont="1" applyBorder="1" applyAlignment="1">
      <alignment horizontal="center" vertical="top"/>
    </xf>
    <xf numFmtId="49" fontId="6" fillId="0" borderId="56" xfId="0" applyNumberFormat="1" applyFont="1" applyBorder="1" applyAlignment="1">
      <alignment horizontal="center" vertical="top"/>
    </xf>
    <xf numFmtId="0" fontId="6" fillId="0" borderId="5" xfId="0" applyFont="1" applyBorder="1"/>
    <xf numFmtId="49" fontId="6" fillId="0" borderId="46" xfId="0" applyNumberFormat="1" applyFont="1" applyBorder="1" applyAlignment="1">
      <alignment horizontal="center" vertical="top"/>
    </xf>
    <xf numFmtId="1" fontId="6" fillId="0" borderId="46" xfId="0" applyNumberFormat="1" applyFont="1" applyBorder="1"/>
    <xf numFmtId="1" fontId="6" fillId="0" borderId="45" xfId="0" applyNumberFormat="1" applyFont="1" applyBorder="1"/>
    <xf numFmtId="49" fontId="6" fillId="0" borderId="61" xfId="0" applyNumberFormat="1" applyFont="1" applyBorder="1" applyAlignment="1">
      <alignment horizontal="center" vertical="top"/>
    </xf>
    <xf numFmtId="49" fontId="6" fillId="0" borderId="59" xfId="0" applyNumberFormat="1" applyFont="1" applyBorder="1" applyAlignment="1">
      <alignment horizontal="center" vertical="top"/>
    </xf>
    <xf numFmtId="165" fontId="6" fillId="0" borderId="59" xfId="0" applyNumberFormat="1" applyFont="1" applyBorder="1" applyAlignment="1">
      <alignment horizontal="center"/>
    </xf>
    <xf numFmtId="1" fontId="6" fillId="0" borderId="61" xfId="0" applyNumberFormat="1" applyFont="1" applyBorder="1"/>
    <xf numFmtId="1" fontId="6" fillId="0" borderId="59" xfId="0" applyNumberFormat="1" applyFont="1" applyBorder="1"/>
    <xf numFmtId="1" fontId="6" fillId="0" borderId="60" xfId="0" applyNumberFormat="1" applyFont="1" applyBorder="1"/>
    <xf numFmtId="49" fontId="6" fillId="6" borderId="57" xfId="0" applyNumberFormat="1" applyFont="1" applyFill="1" applyBorder="1" applyAlignment="1">
      <alignment horizontal="right" vertical="top"/>
    </xf>
    <xf numFmtId="0" fontId="6" fillId="6" borderId="7" xfId="0" applyFont="1" applyFill="1" applyBorder="1"/>
    <xf numFmtId="49" fontId="6" fillId="6" borderId="11" xfId="0" applyNumberFormat="1" applyFont="1" applyFill="1" applyBorder="1" applyAlignment="1">
      <alignment horizontal="center" vertical="top"/>
    </xf>
    <xf numFmtId="165" fontId="6" fillId="6" borderId="11" xfId="0" applyNumberFormat="1" applyFont="1" applyFill="1" applyBorder="1" applyAlignment="1">
      <alignment horizontal="center" vertical="top"/>
    </xf>
    <xf numFmtId="165" fontId="6" fillId="6" borderId="11" xfId="0" applyNumberFormat="1" applyFont="1" applyFill="1" applyBorder="1" applyAlignment="1">
      <alignment horizontal="center"/>
    </xf>
    <xf numFmtId="166" fontId="6" fillId="6" borderId="11" xfId="0" applyNumberFormat="1" applyFont="1" applyFill="1" applyBorder="1" applyAlignment="1">
      <alignment horizontal="center" vertical="top"/>
    </xf>
    <xf numFmtId="164" fontId="6" fillId="6" borderId="11" xfId="0" applyNumberFormat="1" applyFont="1" applyFill="1" applyBorder="1" applyAlignment="1">
      <alignment horizontal="center" vertical="top"/>
    </xf>
    <xf numFmtId="1" fontId="6" fillId="6" borderId="11" xfId="0" applyNumberFormat="1" applyFont="1" applyFill="1" applyBorder="1"/>
    <xf numFmtId="0" fontId="6" fillId="6" borderId="56" xfId="0" applyFont="1" applyFill="1" applyBorder="1"/>
    <xf numFmtId="166" fontId="9" fillId="0" borderId="1" xfId="0" applyNumberFormat="1" applyFont="1" applyBorder="1"/>
    <xf numFmtId="0" fontId="9" fillId="0" borderId="45" xfId="0" applyFont="1" applyBorder="1"/>
    <xf numFmtId="9" fontId="9" fillId="5" borderId="1" xfId="0" applyNumberFormat="1" applyFont="1" applyFill="1" applyBorder="1" applyAlignment="1">
      <alignment horizontal="center" vertical="center"/>
    </xf>
    <xf numFmtId="165" fontId="9" fillId="5" borderId="1" xfId="0" applyNumberFormat="1" applyFont="1" applyFill="1" applyBorder="1" applyAlignment="1">
      <alignment horizontal="center" vertical="center"/>
    </xf>
    <xf numFmtId="166" fontId="9" fillId="5" borderId="1" xfId="0" applyNumberFormat="1" applyFont="1" applyFill="1" applyBorder="1" applyAlignment="1">
      <alignment horizontal="center" vertical="top"/>
    </xf>
    <xf numFmtId="0" fontId="9" fillId="5" borderId="45" xfId="0" applyFont="1" applyFill="1" applyBorder="1"/>
    <xf numFmtId="0" fontId="9" fillId="5" borderId="0" xfId="0" applyFont="1" applyFill="1"/>
    <xf numFmtId="165" fontId="9" fillId="5" borderId="0" xfId="0" applyNumberFormat="1" applyFont="1" applyFill="1"/>
    <xf numFmtId="165" fontId="9" fillId="5" borderId="0" xfId="0" applyNumberFormat="1" applyFont="1" applyFill="1" applyAlignment="1">
      <alignment horizontal="center"/>
    </xf>
    <xf numFmtId="9" fontId="9" fillId="5" borderId="0" xfId="0" applyNumberFormat="1" applyFont="1" applyFill="1" applyAlignment="1">
      <alignment horizontal="center" vertical="center"/>
    </xf>
    <xf numFmtId="165" fontId="9" fillId="5" borderId="0" xfId="0" applyNumberFormat="1" applyFont="1" applyFill="1" applyAlignment="1">
      <alignment horizontal="center" vertical="center"/>
    </xf>
    <xf numFmtId="166" fontId="9" fillId="5" borderId="0" xfId="0" applyNumberFormat="1" applyFont="1" applyFill="1" applyAlignment="1">
      <alignment horizontal="center" vertical="top"/>
    </xf>
    <xf numFmtId="164" fontId="9" fillId="5" borderId="0" xfId="0" applyNumberFormat="1" applyFont="1" applyFill="1" applyAlignment="1">
      <alignment horizontal="center" vertical="top"/>
    </xf>
    <xf numFmtId="1" fontId="9" fillId="5" borderId="0" xfId="0" applyNumberFormat="1" applyFont="1" applyFill="1"/>
    <xf numFmtId="0" fontId="9" fillId="5" borderId="28" xfId="0" applyFont="1" applyFill="1" applyBorder="1"/>
    <xf numFmtId="165" fontId="9" fillId="6" borderId="0" xfId="0" applyNumberFormat="1" applyFont="1" applyFill="1"/>
    <xf numFmtId="1" fontId="9" fillId="6" borderId="0" xfId="0" applyNumberFormat="1" applyFont="1" applyFill="1"/>
    <xf numFmtId="0" fontId="9" fillId="6" borderId="28" xfId="0" applyFont="1" applyFill="1" applyBorder="1"/>
    <xf numFmtId="0" fontId="6" fillId="0" borderId="45" xfId="0" applyFont="1" applyBorder="1"/>
    <xf numFmtId="49" fontId="35" fillId="4" borderId="1" xfId="0" applyNumberFormat="1" applyFont="1" applyFill="1" applyBorder="1" applyAlignment="1">
      <alignment vertical="top"/>
    </xf>
    <xf numFmtId="0" fontId="6" fillId="0" borderId="59" xfId="0" applyFont="1" applyBorder="1"/>
    <xf numFmtId="49" fontId="6" fillId="0" borderId="60" xfId="0" applyNumberFormat="1" applyFont="1" applyBorder="1" applyAlignment="1">
      <alignment horizontal="center" vertical="top"/>
    </xf>
    <xf numFmtId="0" fontId="6" fillId="6" borderId="57" xfId="0" applyFont="1" applyFill="1" applyBorder="1"/>
    <xf numFmtId="0" fontId="6" fillId="6" borderId="65" xfId="0" applyFont="1" applyFill="1" applyBorder="1"/>
    <xf numFmtId="0" fontId="6" fillId="6" borderId="66" xfId="0" applyFont="1" applyFill="1" applyBorder="1"/>
    <xf numFmtId="0" fontId="9" fillId="2" borderId="57" xfId="0" applyFont="1" applyFill="1" applyBorder="1" applyAlignment="1">
      <alignment vertical="center" wrapText="1"/>
    </xf>
    <xf numFmtId="0" fontId="9" fillId="2" borderId="61" xfId="0" applyFont="1" applyFill="1" applyBorder="1" applyAlignment="1">
      <alignment vertical="center" wrapText="1"/>
    </xf>
    <xf numFmtId="0" fontId="9" fillId="2" borderId="59" xfId="0" applyFont="1" applyFill="1" applyBorder="1" applyAlignment="1">
      <alignment vertical="center" wrapText="1"/>
    </xf>
    <xf numFmtId="0" fontId="9" fillId="2" borderId="60" xfId="0" applyFont="1" applyFill="1" applyBorder="1" applyAlignment="1">
      <alignment vertical="center" wrapText="1"/>
    </xf>
    <xf numFmtId="0" fontId="9" fillId="11" borderId="59" xfId="0" applyFont="1" applyFill="1" applyBorder="1" applyAlignment="1">
      <alignment vertical="center" wrapText="1"/>
    </xf>
    <xf numFmtId="0" fontId="9" fillId="19" borderId="61" xfId="0" applyFont="1" applyFill="1" applyBorder="1" applyAlignment="1">
      <alignment horizontal="left" vertical="top" wrapText="1"/>
    </xf>
    <xf numFmtId="0" fontId="9" fillId="2" borderId="67" xfId="0" applyFont="1" applyFill="1" applyBorder="1" applyAlignment="1">
      <alignment vertical="center" wrapText="1"/>
    </xf>
    <xf numFmtId="49" fontId="9" fillId="6" borderId="27" xfId="0" applyNumberFormat="1" applyFont="1" applyFill="1" applyBorder="1" applyAlignment="1">
      <alignment vertical="top" wrapText="1"/>
    </xf>
    <xf numFmtId="0" fontId="46" fillId="4" borderId="39" xfId="0" applyFont="1" applyFill="1" applyBorder="1" applyAlignment="1">
      <alignment horizontal="left" vertical="top" wrapText="1"/>
    </xf>
    <xf numFmtId="0" fontId="46" fillId="0" borderId="2" xfId="0" applyFont="1" applyBorder="1" applyAlignment="1">
      <alignment vertical="top"/>
    </xf>
    <xf numFmtId="49" fontId="46" fillId="0" borderId="2" xfId="0" applyNumberFormat="1" applyFont="1" applyBorder="1" applyAlignment="1">
      <alignment horizontal="center" vertical="top"/>
    </xf>
    <xf numFmtId="0" fontId="46" fillId="0" borderId="2" xfId="0" applyFont="1" applyBorder="1" applyAlignment="1">
      <alignment horizontal="center" vertical="top"/>
    </xf>
    <xf numFmtId="0" fontId="46" fillId="0" borderId="38" xfId="0" applyFont="1" applyBorder="1" applyAlignment="1">
      <alignment horizontal="center" vertical="top"/>
    </xf>
    <xf numFmtId="165" fontId="46" fillId="0" borderId="39" xfId="0" applyNumberFormat="1" applyFont="1" applyBorder="1" applyAlignment="1">
      <alignment horizontal="center" vertical="top"/>
    </xf>
    <xf numFmtId="165" fontId="46" fillId="0" borderId="2" xfId="0" applyNumberFormat="1" applyFont="1" applyBorder="1" applyAlignment="1">
      <alignment horizontal="center" vertical="top"/>
    </xf>
    <xf numFmtId="49" fontId="46" fillId="0" borderId="38" xfId="0" applyNumberFormat="1" applyFont="1" applyBorder="1" applyAlignment="1">
      <alignment horizontal="center" vertical="top"/>
    </xf>
    <xf numFmtId="166" fontId="46" fillId="0" borderId="2" xfId="0" applyNumberFormat="1" applyFont="1" applyBorder="1" applyAlignment="1">
      <alignment horizontal="center" vertical="top"/>
    </xf>
    <xf numFmtId="164" fontId="46" fillId="0" borderId="38" xfId="0" applyNumberFormat="1" applyFont="1" applyBorder="1" applyAlignment="1">
      <alignment horizontal="center" vertical="top"/>
    </xf>
    <xf numFmtId="49" fontId="6" fillId="0" borderId="41" xfId="0" applyNumberFormat="1" applyFont="1" applyBorder="1" applyAlignment="1">
      <alignment vertical="top" wrapText="1"/>
    </xf>
    <xf numFmtId="49" fontId="9" fillId="6" borderId="29" xfId="0" applyNumberFormat="1" applyFont="1" applyFill="1" applyBorder="1" applyAlignment="1">
      <alignment vertical="top"/>
    </xf>
    <xf numFmtId="0" fontId="45" fillId="4" borderId="46" xfId="0" applyFont="1" applyFill="1" applyBorder="1" applyAlignment="1">
      <alignment horizontal="left" vertical="top" wrapText="1"/>
    </xf>
    <xf numFmtId="49" fontId="6" fillId="0" borderId="2" xfId="0" applyNumberFormat="1" applyFont="1" applyBorder="1" applyAlignment="1">
      <alignment horizontal="center" vertical="top"/>
    </xf>
    <xf numFmtId="0" fontId="6" fillId="0" borderId="45" xfId="0" applyFont="1" applyBorder="1" applyAlignment="1">
      <alignment horizontal="center" vertical="top"/>
    </xf>
    <xf numFmtId="49" fontId="6" fillId="0" borderId="45" xfId="0" applyNumberFormat="1" applyFont="1" applyBorder="1" applyAlignment="1">
      <alignment horizontal="center" vertical="top"/>
    </xf>
    <xf numFmtId="0" fontId="45" fillId="0" borderId="38" xfId="0" applyFont="1" applyBorder="1" applyAlignment="1">
      <alignment horizontal="center" vertical="top"/>
    </xf>
    <xf numFmtId="0" fontId="35" fillId="4" borderId="46" xfId="0" applyFont="1" applyFill="1" applyBorder="1" applyAlignment="1">
      <alignment horizontal="left" vertical="top" wrapText="1"/>
    </xf>
    <xf numFmtId="49" fontId="35" fillId="0" borderId="56" xfId="0" applyNumberFormat="1" applyFont="1" applyBorder="1" applyAlignment="1">
      <alignment vertical="top" wrapText="1"/>
    </xf>
    <xf numFmtId="0" fontId="45" fillId="4" borderId="39" xfId="0" applyFont="1" applyFill="1" applyBorder="1" applyAlignment="1">
      <alignment horizontal="left" vertical="top" wrapText="1"/>
    </xf>
    <xf numFmtId="0" fontId="6" fillId="0" borderId="38" xfId="0" applyFont="1" applyBorder="1" applyAlignment="1">
      <alignment horizontal="center" vertical="top"/>
    </xf>
    <xf numFmtId="49" fontId="6" fillId="0" borderId="39" xfId="0" applyNumberFormat="1" applyFont="1" applyBorder="1" applyAlignment="1">
      <alignment vertical="top"/>
    </xf>
    <xf numFmtId="2" fontId="6" fillId="0" borderId="2" xfId="0" applyNumberFormat="1" applyFont="1" applyBorder="1" applyAlignment="1">
      <alignment horizontal="center" vertical="top"/>
    </xf>
    <xf numFmtId="2" fontId="6" fillId="0" borderId="38" xfId="0" applyNumberFormat="1" applyFont="1" applyBorder="1" applyAlignment="1">
      <alignment horizontal="center" vertical="top"/>
    </xf>
    <xf numFmtId="0" fontId="6" fillId="0" borderId="28" xfId="0" applyFont="1" applyBorder="1"/>
    <xf numFmtId="165" fontId="6" fillId="7" borderId="1" xfId="0" applyNumberFormat="1" applyFont="1" applyFill="1" applyBorder="1" applyAlignment="1">
      <alignment horizontal="center" vertical="top"/>
    </xf>
    <xf numFmtId="9" fontId="6" fillId="7" borderId="45" xfId="0" applyNumberFormat="1" applyFont="1" applyFill="1" applyBorder="1" applyAlignment="1">
      <alignment horizontal="center" vertical="top"/>
    </xf>
    <xf numFmtId="165" fontId="6" fillId="7" borderId="46" xfId="0" applyNumberFormat="1" applyFont="1" applyFill="1" applyBorder="1" applyAlignment="1">
      <alignment horizontal="center" vertical="top"/>
    </xf>
    <xf numFmtId="165" fontId="6" fillId="0" borderId="57" xfId="0" applyNumberFormat="1" applyFont="1" applyBorder="1" applyAlignment="1">
      <alignment horizontal="center" vertical="top"/>
    </xf>
    <xf numFmtId="0" fontId="6" fillId="0" borderId="1" xfId="0" applyFont="1" applyBorder="1" applyAlignment="1">
      <alignment horizontal="center"/>
    </xf>
    <xf numFmtId="0" fontId="6" fillId="0" borderId="2" xfId="0" applyFont="1" applyBorder="1" applyAlignment="1">
      <alignment horizontal="center"/>
    </xf>
    <xf numFmtId="0" fontId="46" fillId="4" borderId="46" xfId="0" applyFont="1" applyFill="1" applyBorder="1" applyAlignment="1">
      <alignment horizontal="left" vertical="top" wrapText="1"/>
    </xf>
    <xf numFmtId="0" fontId="46" fillId="0" borderId="1" xfId="0" applyFont="1" applyBorder="1" applyAlignment="1">
      <alignment vertical="top"/>
    </xf>
    <xf numFmtId="49" fontId="46" fillId="0" borderId="45" xfId="0" applyNumberFormat="1" applyFont="1" applyBorder="1" applyAlignment="1">
      <alignment horizontal="center" vertical="top"/>
    </xf>
    <xf numFmtId="165" fontId="46" fillId="0" borderId="46" xfId="0" applyNumberFormat="1" applyFont="1" applyBorder="1" applyAlignment="1">
      <alignment horizontal="center" vertical="top"/>
    </xf>
    <xf numFmtId="165" fontId="46" fillId="0" borderId="38" xfId="0" applyNumberFormat="1" applyFont="1" applyBorder="1" applyAlignment="1">
      <alignment horizontal="center" vertical="top"/>
    </xf>
    <xf numFmtId="49" fontId="9" fillId="6" borderId="29" xfId="0" applyNumberFormat="1" applyFont="1" applyFill="1" applyBorder="1" applyAlignment="1">
      <alignment horizontal="left" vertical="top"/>
    </xf>
    <xf numFmtId="49" fontId="6" fillId="0" borderId="46" xfId="0" applyNumberFormat="1" applyFont="1" applyBorder="1" applyAlignment="1">
      <alignment vertical="top"/>
    </xf>
    <xf numFmtId="2" fontId="6" fillId="0" borderId="1" xfId="0" applyNumberFormat="1" applyFont="1" applyBorder="1" applyAlignment="1">
      <alignment horizontal="center" vertical="top"/>
    </xf>
    <xf numFmtId="2" fontId="6" fillId="0" borderId="45" xfId="0" applyNumberFormat="1" applyFont="1" applyBorder="1" applyAlignment="1">
      <alignment horizontal="center" vertical="top"/>
    </xf>
    <xf numFmtId="49" fontId="9" fillId="6" borderId="27" xfId="0" applyNumberFormat="1" applyFont="1" applyFill="1" applyBorder="1" applyAlignment="1">
      <alignment horizontal="left" vertical="top"/>
    </xf>
    <xf numFmtId="0" fontId="49" fillId="4" borderId="46" xfId="0" applyFont="1" applyFill="1" applyBorder="1" applyAlignment="1">
      <alignment horizontal="left" vertical="top" wrapText="1"/>
    </xf>
    <xf numFmtId="0" fontId="6" fillId="0" borderId="1" xfId="0" applyFont="1" applyBorder="1" applyAlignment="1">
      <alignment vertical="top"/>
    </xf>
    <xf numFmtId="165" fontId="6" fillId="8" borderId="39" xfId="0" applyNumberFormat="1" applyFont="1" applyFill="1" applyBorder="1" applyAlignment="1">
      <alignment horizontal="center" vertical="top"/>
    </xf>
    <xf numFmtId="165" fontId="6" fillId="8" borderId="2" xfId="0" applyNumberFormat="1" applyFont="1" applyFill="1" applyBorder="1" applyAlignment="1">
      <alignment horizontal="center" vertical="top"/>
    </xf>
    <xf numFmtId="165" fontId="6" fillId="8" borderId="38" xfId="0" applyNumberFormat="1" applyFont="1" applyFill="1" applyBorder="1" applyAlignment="1">
      <alignment horizontal="center" vertical="top"/>
    </xf>
    <xf numFmtId="0" fontId="49" fillId="3" borderId="56" xfId="0" applyFont="1" applyFill="1" applyBorder="1" applyAlignment="1">
      <alignment horizontal="left" vertical="top" wrapText="1"/>
    </xf>
    <xf numFmtId="165" fontId="9" fillId="8" borderId="39" xfId="0" applyNumberFormat="1" applyFont="1" applyFill="1" applyBorder="1" applyAlignment="1">
      <alignment horizontal="center" vertical="top"/>
    </xf>
    <xf numFmtId="165" fontId="9" fillId="8" borderId="2" xfId="0" applyNumberFormat="1" applyFont="1" applyFill="1" applyBorder="1" applyAlignment="1">
      <alignment horizontal="center" vertical="top"/>
    </xf>
    <xf numFmtId="165" fontId="9" fillId="8" borderId="38" xfId="0" applyNumberFormat="1" applyFont="1" applyFill="1" applyBorder="1" applyAlignment="1">
      <alignment horizontal="center" vertical="top"/>
    </xf>
    <xf numFmtId="0" fontId="50" fillId="4" borderId="46" xfId="0" applyFont="1" applyFill="1" applyBorder="1" applyAlignment="1">
      <alignment horizontal="left" vertical="top" wrapText="1"/>
    </xf>
    <xf numFmtId="0" fontId="50" fillId="3" borderId="56" xfId="0" applyFont="1" applyFill="1" applyBorder="1" applyAlignment="1">
      <alignment horizontal="left" vertical="top" wrapText="1"/>
    </xf>
    <xf numFmtId="0" fontId="50" fillId="4" borderId="61" xfId="0" applyFont="1" applyFill="1" applyBorder="1" applyAlignment="1">
      <alignment horizontal="left" vertical="top" wrapText="1"/>
    </xf>
    <xf numFmtId="0" fontId="6" fillId="0" borderId="59" xfId="0" applyFont="1" applyBorder="1" applyAlignment="1">
      <alignment vertical="top"/>
    </xf>
    <xf numFmtId="49" fontId="6" fillId="0" borderId="58" xfId="0" applyNumberFormat="1" applyFont="1" applyBorder="1" applyAlignment="1">
      <alignment horizontal="center" vertical="top"/>
    </xf>
    <xf numFmtId="0" fontId="6" fillId="0" borderId="58" xfId="0" applyFont="1" applyBorder="1" applyAlignment="1">
      <alignment horizontal="center" vertical="top"/>
    </xf>
    <xf numFmtId="0" fontId="6" fillId="0" borderId="62" xfId="0" applyFont="1" applyBorder="1" applyAlignment="1">
      <alignment horizontal="center" vertical="top"/>
    </xf>
    <xf numFmtId="165" fontId="6" fillId="8" borderId="35" xfId="0" applyNumberFormat="1" applyFont="1" applyFill="1" applyBorder="1" applyAlignment="1">
      <alignment horizontal="center" vertical="top"/>
    </xf>
    <xf numFmtId="165" fontId="6" fillId="8" borderId="58" xfId="0" applyNumberFormat="1" applyFont="1" applyFill="1" applyBorder="1" applyAlignment="1">
      <alignment horizontal="center" vertical="top"/>
    </xf>
    <xf numFmtId="165" fontId="6" fillId="0" borderId="61" xfId="0" applyNumberFormat="1" applyFont="1" applyBorder="1" applyAlignment="1">
      <alignment horizontal="center" vertical="top"/>
    </xf>
    <xf numFmtId="165" fontId="6" fillId="8" borderId="62" xfId="0" applyNumberFormat="1" applyFont="1" applyFill="1" applyBorder="1" applyAlignment="1">
      <alignment horizontal="center" vertical="top"/>
    </xf>
    <xf numFmtId="1" fontId="6" fillId="0" borderId="35" xfId="0" applyNumberFormat="1" applyFont="1" applyBorder="1" applyAlignment="1">
      <alignment horizontal="center" vertical="top"/>
    </xf>
    <xf numFmtId="1" fontId="6" fillId="0" borderId="58" xfId="0" applyNumberFormat="1" applyFont="1" applyBorder="1" applyAlignment="1">
      <alignment horizontal="center" vertical="top"/>
    </xf>
    <xf numFmtId="1" fontId="6" fillId="0" borderId="62" xfId="0" applyNumberFormat="1" applyFont="1" applyBorder="1" applyAlignment="1">
      <alignment horizontal="center" vertical="top"/>
    </xf>
    <xf numFmtId="164" fontId="39" fillId="5" borderId="1" xfId="0" applyNumberFormat="1" applyFont="1" applyFill="1" applyBorder="1" applyAlignment="1">
      <alignment horizontal="center" vertical="top"/>
    </xf>
    <xf numFmtId="49" fontId="35" fillId="4" borderId="1" xfId="0" applyNumberFormat="1" applyFont="1" applyFill="1" applyBorder="1" applyAlignment="1">
      <alignment vertical="top" wrapText="1"/>
    </xf>
    <xf numFmtId="0" fontId="6" fillId="6" borderId="25" xfId="0" applyFont="1" applyFill="1" applyBorder="1"/>
    <xf numFmtId="0" fontId="6" fillId="6" borderId="24" xfId="0" applyFont="1" applyFill="1" applyBorder="1"/>
    <xf numFmtId="0" fontId="6" fillId="6" borderId="24" xfId="0" applyFont="1" applyFill="1" applyBorder="1" applyAlignment="1">
      <alignment horizontal="center" vertical="top"/>
    </xf>
    <xf numFmtId="0" fontId="6" fillId="6" borderId="23" xfId="0" applyFont="1" applyFill="1" applyBorder="1"/>
    <xf numFmtId="0" fontId="9" fillId="24" borderId="1" xfId="0" applyFont="1" applyFill="1" applyBorder="1" applyAlignment="1">
      <alignment horizontal="left" vertical="top" wrapText="1"/>
    </xf>
    <xf numFmtId="14" fontId="8" fillId="0" borderId="29" xfId="0" applyNumberFormat="1" applyFont="1" applyBorder="1" applyAlignment="1">
      <alignment horizontal="center"/>
    </xf>
    <xf numFmtId="14" fontId="8" fillId="0" borderId="0" xfId="0" applyNumberFormat="1" applyFont="1" applyAlignment="1">
      <alignment horizontal="center"/>
    </xf>
    <xf numFmtId="14" fontId="8" fillId="0" borderId="28" xfId="0" applyNumberFormat="1" applyFont="1" applyBorder="1" applyAlignment="1">
      <alignment horizontal="center"/>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21" fillId="0" borderId="29" xfId="0" applyFont="1" applyBorder="1" applyAlignment="1">
      <alignment horizontal="left" vertical="center"/>
    </xf>
    <xf numFmtId="0" fontId="21" fillId="0" borderId="0" xfId="0" applyFont="1" applyAlignment="1">
      <alignment horizontal="left" vertical="center"/>
    </xf>
    <xf numFmtId="0" fontId="21" fillId="0" borderId="28" xfId="0" applyFont="1" applyBorder="1" applyAlignment="1">
      <alignment horizontal="left" vertical="center"/>
    </xf>
    <xf numFmtId="14" fontId="8" fillId="0" borderId="29" xfId="0" applyNumberFormat="1" applyFont="1" applyBorder="1" applyAlignment="1">
      <alignment horizontal="left"/>
    </xf>
    <xf numFmtId="14" fontId="8" fillId="0" borderId="0" xfId="0" applyNumberFormat="1" applyFont="1" applyAlignment="1">
      <alignment horizontal="left"/>
    </xf>
    <xf numFmtId="14" fontId="8" fillId="0" borderId="28" xfId="0" applyNumberFormat="1" applyFont="1" applyBorder="1" applyAlignment="1">
      <alignment horizontal="left"/>
    </xf>
    <xf numFmtId="0" fontId="3" fillId="0" borderId="29" xfId="0" applyFont="1" applyBorder="1" applyAlignment="1">
      <alignment horizontal="lef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0" fillId="0" borderId="29"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29" xfId="0" applyBorder="1" applyAlignment="1">
      <alignment vertical="center" wrapText="1"/>
    </xf>
    <xf numFmtId="0" fontId="0" fillId="0" borderId="25"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9"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0" fillId="0" borderId="29" xfId="0" applyBorder="1"/>
    <xf numFmtId="0" fontId="0" fillId="0" borderId="0" xfId="0"/>
    <xf numFmtId="0" fontId="0" fillId="0" borderId="28" xfId="0" applyBorder="1"/>
    <xf numFmtId="0" fontId="3" fillId="0" borderId="29" xfId="0" applyFont="1" applyBorder="1" applyAlignment="1">
      <alignment vertical="center"/>
    </xf>
    <xf numFmtId="0" fontId="3" fillId="0" borderId="0" xfId="0" applyFont="1" applyAlignment="1">
      <alignment vertical="center"/>
    </xf>
    <xf numFmtId="0" fontId="3" fillId="0" borderId="28" xfId="0" applyFont="1" applyBorder="1" applyAlignment="1">
      <alignment vertical="center"/>
    </xf>
    <xf numFmtId="0" fontId="0" fillId="0" borderId="0" xfId="0" applyAlignment="1">
      <alignment vertical="center" wrapText="1"/>
    </xf>
    <xf numFmtId="0" fontId="0" fillId="0" borderId="28" xfId="0" applyBorder="1" applyAlignment="1">
      <alignment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xf>
    <xf numFmtId="0" fontId="0" fillId="0" borderId="0" xfId="0" applyAlignment="1">
      <alignment horizontal="left"/>
    </xf>
    <xf numFmtId="0" fontId="0" fillId="0" borderId="28" xfId="0" applyBorder="1" applyAlignment="1">
      <alignment horizontal="left"/>
    </xf>
    <xf numFmtId="0" fontId="6" fillId="0" borderId="29" xfId="0" applyFont="1" applyBorder="1" applyAlignment="1">
      <alignment horizontal="left" vertical="center"/>
    </xf>
    <xf numFmtId="0" fontId="6" fillId="0" borderId="0" xfId="0" applyFont="1" applyAlignment="1">
      <alignment horizontal="left" vertical="center"/>
    </xf>
    <xf numFmtId="0" fontId="6" fillId="0" borderId="28" xfId="0" applyFont="1" applyBorder="1" applyAlignment="1">
      <alignment horizontal="left" vertical="center"/>
    </xf>
    <xf numFmtId="14" fontId="36" fillId="0" borderId="29" xfId="0" applyNumberFormat="1" applyFont="1" applyBorder="1" applyAlignment="1">
      <alignment horizontal="left"/>
    </xf>
    <xf numFmtId="14" fontId="36" fillId="0" borderId="0" xfId="0" applyNumberFormat="1" applyFont="1" applyAlignment="1">
      <alignment horizontal="left"/>
    </xf>
    <xf numFmtId="14" fontId="36" fillId="0" borderId="28" xfId="0" applyNumberFormat="1" applyFont="1" applyBorder="1" applyAlignment="1">
      <alignment horizontal="left"/>
    </xf>
    <xf numFmtId="14" fontId="36" fillId="0" borderId="29" xfId="0" applyNumberFormat="1" applyFont="1" applyBorder="1" applyAlignment="1">
      <alignment horizontal="center"/>
    </xf>
    <xf numFmtId="14" fontId="36" fillId="0" borderId="0" xfId="0" applyNumberFormat="1" applyFont="1" applyAlignment="1">
      <alignment horizontal="center"/>
    </xf>
    <xf numFmtId="14" fontId="36" fillId="0" borderId="28" xfId="0" applyNumberFormat="1" applyFont="1" applyBorder="1" applyAlignment="1">
      <alignment horizontal="center"/>
    </xf>
    <xf numFmtId="0" fontId="9" fillId="0" borderId="29" xfId="0" applyFont="1" applyBorder="1" applyAlignment="1">
      <alignment horizontal="left" vertical="center"/>
    </xf>
    <xf numFmtId="0" fontId="9" fillId="0" borderId="0" xfId="0" applyFont="1" applyAlignment="1">
      <alignment horizontal="left" vertical="center"/>
    </xf>
    <xf numFmtId="0" fontId="9" fillId="0" borderId="28" xfId="0" applyFont="1" applyBorder="1" applyAlignment="1">
      <alignment horizontal="left" vertical="center"/>
    </xf>
    <xf numFmtId="0" fontId="6" fillId="0" borderId="29" xfId="0" applyFont="1" applyBorder="1" applyAlignment="1">
      <alignment horizontal="left"/>
    </xf>
    <xf numFmtId="0" fontId="6" fillId="0" borderId="0" xfId="0" applyFont="1" applyAlignment="1">
      <alignment horizontal="left"/>
    </xf>
    <xf numFmtId="0" fontId="6" fillId="0" borderId="28" xfId="0" applyFont="1" applyBorder="1" applyAlignment="1">
      <alignment horizontal="left"/>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8" fillId="5" borderId="6" xfId="3" applyFont="1" applyFill="1" applyBorder="1" applyAlignment="1">
      <alignment horizontal="right" vertical="center"/>
    </xf>
    <xf numFmtId="0" fontId="8" fillId="5" borderId="11" xfId="3" applyFont="1" applyFill="1" applyBorder="1" applyAlignment="1">
      <alignment horizontal="right" vertical="center"/>
    </xf>
    <xf numFmtId="0" fontId="5" fillId="6" borderId="5" xfId="0" applyFont="1" applyFill="1" applyBorder="1" applyAlignment="1">
      <alignment horizontal="center"/>
    </xf>
    <xf numFmtId="0" fontId="5" fillId="6" borderId="7" xfId="0" applyFont="1" applyFill="1" applyBorder="1" applyAlignment="1">
      <alignment horizontal="center"/>
    </xf>
    <xf numFmtId="0" fontId="5" fillId="6" borderId="8" xfId="0" applyFont="1" applyFill="1" applyBorder="1" applyAlignment="1">
      <alignment horizontal="center"/>
    </xf>
    <xf numFmtId="0" fontId="8" fillId="2" borderId="5" xfId="3" applyFont="1" applyFill="1" applyBorder="1" applyAlignment="1">
      <alignment horizontal="right" vertical="center"/>
    </xf>
    <xf numFmtId="0" fontId="8" fillId="2" borderId="7" xfId="3" applyFont="1" applyFill="1" applyBorder="1" applyAlignment="1">
      <alignment horizontal="right" vertical="center"/>
    </xf>
    <xf numFmtId="0" fontId="5" fillId="5" borderId="5" xfId="3" applyFont="1" applyFill="1" applyBorder="1" applyAlignment="1">
      <alignment horizontal="right" vertical="center"/>
    </xf>
    <xf numFmtId="0" fontId="5" fillId="5" borderId="7" xfId="3" applyFont="1" applyFill="1" applyBorder="1" applyAlignment="1">
      <alignment horizontal="right" vertical="center"/>
    </xf>
    <xf numFmtId="0" fontId="5" fillId="0" borderId="5" xfId="3" applyFont="1" applyBorder="1" applyAlignment="1">
      <alignment horizontal="right" vertical="center"/>
    </xf>
    <xf numFmtId="0" fontId="5" fillId="0" borderId="7" xfId="3" applyFont="1" applyBorder="1" applyAlignment="1">
      <alignment horizontal="right" vertical="center"/>
    </xf>
    <xf numFmtId="0" fontId="0" fillId="0" borderId="9" xfId="0" applyBorder="1" applyAlignment="1">
      <alignment horizontal="right"/>
    </xf>
    <xf numFmtId="0" fontId="0" fillId="0" borderId="10" xfId="0" applyBorder="1" applyAlignment="1">
      <alignment horizontal="right"/>
    </xf>
    <xf numFmtId="0" fontId="5" fillId="0" borderId="1" xfId="3" applyFont="1" applyBorder="1" applyAlignment="1">
      <alignment horizontal="right" vertical="center"/>
    </xf>
    <xf numFmtId="0" fontId="3" fillId="5" borderId="5" xfId="3" applyFont="1" applyFill="1" applyBorder="1" applyAlignment="1">
      <alignment horizontal="right"/>
    </xf>
    <xf numFmtId="0" fontId="3" fillId="5" borderId="7" xfId="3" applyFont="1" applyFill="1" applyBorder="1" applyAlignment="1">
      <alignment horizontal="right"/>
    </xf>
    <xf numFmtId="0" fontId="5" fillId="0" borderId="8" xfId="3" applyFont="1" applyBorder="1" applyAlignment="1">
      <alignment horizontal="right" vertical="center"/>
    </xf>
    <xf numFmtId="0" fontId="43" fillId="18" borderId="7" xfId="0" applyFont="1" applyFill="1" applyBorder="1" applyAlignment="1">
      <alignment horizontal="center" vertical="center" wrapText="1"/>
    </xf>
    <xf numFmtId="0" fontId="43" fillId="18" borderId="55"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0" borderId="55" xfId="0" applyFont="1" applyBorder="1" applyAlignment="1">
      <alignment horizontal="center" vertical="center" wrapText="1"/>
    </xf>
    <xf numFmtId="0" fontId="44" fillId="18" borderId="7" xfId="0" applyFont="1" applyFill="1" applyBorder="1" applyAlignment="1">
      <alignment horizontal="center" vertical="center"/>
    </xf>
    <xf numFmtId="0" fontId="44" fillId="18" borderId="55" xfId="0" applyFont="1" applyFill="1" applyBorder="1" applyAlignment="1">
      <alignment horizontal="center" vertical="center"/>
    </xf>
    <xf numFmtId="0" fontId="44" fillId="0" borderId="7" xfId="0" applyFont="1" applyBorder="1" applyAlignment="1">
      <alignment horizontal="center" vertical="center"/>
    </xf>
    <xf numFmtId="0" fontId="44" fillId="0" borderId="55" xfId="0" applyFont="1" applyBorder="1" applyAlignment="1">
      <alignment horizontal="center" vertical="center"/>
    </xf>
    <xf numFmtId="0" fontId="9" fillId="25" borderId="5" xfId="0" applyFont="1" applyFill="1" applyBorder="1" applyAlignment="1">
      <alignment horizontal="center" vertical="top"/>
    </xf>
    <xf numFmtId="0" fontId="9" fillId="25" borderId="8" xfId="0" applyFont="1" applyFill="1" applyBorder="1" applyAlignment="1">
      <alignment horizontal="center" vertical="top"/>
    </xf>
    <xf numFmtId="0" fontId="9" fillId="26" borderId="5" xfId="0" applyFont="1" applyFill="1" applyBorder="1" applyAlignment="1">
      <alignment horizontal="center" vertical="top"/>
    </xf>
    <xf numFmtId="0" fontId="9" fillId="26" borderId="8" xfId="0" applyFont="1" applyFill="1" applyBorder="1" applyAlignment="1">
      <alignment horizontal="center" vertical="top"/>
    </xf>
    <xf numFmtId="0" fontId="9" fillId="27" borderId="5" xfId="0" applyFont="1" applyFill="1" applyBorder="1" applyAlignment="1">
      <alignment horizontal="center" vertical="top" wrapText="1"/>
    </xf>
    <xf numFmtId="0" fontId="9" fillId="27" borderId="8" xfId="0" applyFont="1" applyFill="1" applyBorder="1" applyAlignment="1">
      <alignment horizontal="center" vertical="top"/>
    </xf>
    <xf numFmtId="0" fontId="43" fillId="17" borderId="7" xfId="0" applyFont="1" applyFill="1" applyBorder="1" applyAlignment="1">
      <alignment horizontal="center" vertical="center" wrapText="1"/>
    </xf>
    <xf numFmtId="0" fontId="43" fillId="17" borderId="55" xfId="0" applyFont="1" applyFill="1" applyBorder="1" applyAlignment="1">
      <alignment horizontal="center" vertical="center" wrapText="1"/>
    </xf>
    <xf numFmtId="0" fontId="9" fillId="2" borderId="53"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9" fillId="0" borderId="63" xfId="0" applyFont="1" applyBorder="1" applyAlignment="1">
      <alignment horizontal="center" wrapText="1"/>
    </xf>
    <xf numFmtId="0" fontId="9" fillId="0" borderId="64" xfId="0" applyFont="1" applyBorder="1" applyAlignment="1">
      <alignment horizontal="center"/>
    </xf>
    <xf numFmtId="0" fontId="9" fillId="0" borderId="65" xfId="0" applyFont="1" applyBorder="1" applyAlignment="1">
      <alignment horizontal="center"/>
    </xf>
    <xf numFmtId="49" fontId="9" fillId="6" borderId="46" xfId="0" applyNumberFormat="1" applyFont="1" applyFill="1" applyBorder="1" applyAlignment="1">
      <alignment horizontal="left" vertical="top" wrapText="1"/>
    </xf>
    <xf numFmtId="0" fontId="6" fillId="0" borderId="61" xfId="0" applyFont="1" applyBorder="1" applyAlignment="1">
      <alignment horizontal="left" vertical="top" wrapText="1"/>
    </xf>
    <xf numFmtId="0" fontId="38" fillId="6" borderId="29" xfId="0" applyFont="1" applyFill="1" applyBorder="1" applyAlignment="1">
      <alignment horizontal="left"/>
    </xf>
    <xf numFmtId="0" fontId="38" fillId="6" borderId="0" xfId="0" applyFont="1" applyFill="1" applyAlignment="1">
      <alignment horizontal="left"/>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49" fontId="9" fillId="6" borderId="33" xfId="0" applyNumberFormat="1" applyFont="1" applyFill="1" applyBorder="1" applyAlignment="1">
      <alignment horizontal="center" vertical="top"/>
    </xf>
    <xf numFmtId="49" fontId="9" fillId="6" borderId="68" xfId="0" applyNumberFormat="1" applyFont="1" applyFill="1" applyBorder="1" applyAlignment="1">
      <alignment horizontal="center" vertical="top"/>
    </xf>
    <xf numFmtId="0" fontId="9" fillId="0" borderId="57" xfId="0" applyFont="1" applyBorder="1" applyAlignment="1">
      <alignment horizontal="center"/>
    </xf>
    <xf numFmtId="0" fontId="9" fillId="0" borderId="8" xfId="0" applyFont="1" applyBorder="1" applyAlignment="1">
      <alignment horizontal="center"/>
    </xf>
    <xf numFmtId="0" fontId="9" fillId="11" borderId="33" xfId="0" applyFont="1" applyFill="1" applyBorder="1" applyAlignment="1">
      <alignment horizontal="center" vertical="center"/>
    </xf>
    <xf numFmtId="0" fontId="9" fillId="11" borderId="30" xfId="0" applyFont="1" applyFill="1" applyBorder="1" applyAlignment="1">
      <alignment horizontal="center" vertical="center"/>
    </xf>
    <xf numFmtId="0" fontId="9" fillId="19" borderId="33" xfId="0" applyFont="1" applyFill="1" applyBorder="1" applyAlignment="1">
      <alignment horizontal="center" vertical="center" wrapText="1"/>
    </xf>
    <xf numFmtId="0" fontId="9" fillId="19" borderId="31" xfId="0" applyFont="1" applyFill="1" applyBorder="1" applyAlignment="1">
      <alignment vertical="center"/>
    </xf>
    <xf numFmtId="0" fontId="9" fillId="19" borderId="30" xfId="0" applyFont="1" applyFill="1" applyBorder="1" applyAlignment="1">
      <alignment vertical="center"/>
    </xf>
    <xf numFmtId="49" fontId="9" fillId="6" borderId="46" xfId="0" applyNumberFormat="1" applyFont="1" applyFill="1" applyBorder="1" applyAlignment="1">
      <alignment horizontal="left" vertical="top"/>
    </xf>
    <xf numFmtId="0" fontId="6" fillId="0" borderId="61" xfId="0" applyFont="1" applyBorder="1" applyAlignment="1">
      <alignment horizontal="left" vertical="top"/>
    </xf>
    <xf numFmtId="0" fontId="6" fillId="6" borderId="63" xfId="0" applyFont="1" applyFill="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36" fillId="6" borderId="37" xfId="0" applyFont="1" applyFill="1" applyBorder="1" applyAlignment="1">
      <alignment horizontal="left" vertical="top" wrapText="1"/>
    </xf>
    <xf numFmtId="0" fontId="36" fillId="6" borderId="44" xfId="0" applyFont="1" applyFill="1" applyBorder="1" applyAlignment="1">
      <alignment horizontal="left" vertical="top" wrapText="1"/>
    </xf>
    <xf numFmtId="0" fontId="9" fillId="6" borderId="44" xfId="0" applyFont="1" applyFill="1" applyBorder="1" applyAlignment="1">
      <alignment horizontal="left" vertical="top"/>
    </xf>
    <xf numFmtId="0" fontId="9" fillId="6" borderId="37" xfId="0" applyFont="1" applyFill="1" applyBorder="1" applyAlignment="1">
      <alignment horizontal="left" vertical="top"/>
    </xf>
    <xf numFmtId="0" fontId="36" fillId="6" borderId="27" xfId="0" applyFont="1" applyFill="1" applyBorder="1" applyAlignment="1">
      <alignment horizontal="left" vertical="top" wrapText="1"/>
    </xf>
    <xf numFmtId="0" fontId="36" fillId="6" borderId="29" xfId="0" applyFont="1" applyFill="1" applyBorder="1" applyAlignment="1">
      <alignment horizontal="left" vertical="top" wrapText="1"/>
    </xf>
    <xf numFmtId="0" fontId="9" fillId="6" borderId="29" xfId="0" applyFont="1" applyFill="1" applyBorder="1" applyAlignment="1">
      <alignment horizontal="left" vertical="top"/>
    </xf>
    <xf numFmtId="0" fontId="9" fillId="6" borderId="27" xfId="0" applyFont="1" applyFill="1" applyBorder="1" applyAlignment="1">
      <alignment horizontal="left" vertical="top"/>
    </xf>
    <xf numFmtId="0" fontId="6" fillId="0" borderId="63" xfId="0" applyFont="1" applyBorder="1" applyAlignment="1">
      <alignment horizontal="center"/>
    </xf>
    <xf numFmtId="0" fontId="6" fillId="0" borderId="64" xfId="0" applyFont="1" applyBorder="1" applyAlignment="1">
      <alignment horizontal="center"/>
    </xf>
    <xf numFmtId="0" fontId="6" fillId="0" borderId="65" xfId="0" applyFont="1" applyBorder="1" applyAlignment="1">
      <alignment horizontal="center"/>
    </xf>
    <xf numFmtId="0" fontId="9" fillId="11" borderId="31" xfId="0" applyFont="1" applyFill="1" applyBorder="1" applyAlignment="1">
      <alignment horizontal="center" vertical="center"/>
    </xf>
    <xf numFmtId="0" fontId="9" fillId="19" borderId="33" xfId="0" applyFont="1" applyFill="1" applyBorder="1" applyAlignment="1">
      <alignment horizontal="center" vertical="center"/>
    </xf>
    <xf numFmtId="0" fontId="3" fillId="6" borderId="9" xfId="0" applyFont="1" applyFill="1" applyBorder="1" applyAlignment="1">
      <alignment horizontal="left" vertical="top"/>
    </xf>
    <xf numFmtId="0" fontId="3" fillId="6" borderId="36" xfId="0" applyFont="1" applyFill="1" applyBorder="1" applyAlignment="1">
      <alignment horizontal="left" vertical="top"/>
    </xf>
    <xf numFmtId="0" fontId="3" fillId="11" borderId="33" xfId="0" applyFont="1" applyFill="1" applyBorder="1" applyAlignment="1">
      <alignment horizontal="center" vertical="center"/>
    </xf>
    <xf numFmtId="0" fontId="3" fillId="11" borderId="31" xfId="0" applyFont="1" applyFill="1" applyBorder="1" applyAlignment="1">
      <alignment horizontal="center" vertical="center"/>
    </xf>
    <xf numFmtId="0" fontId="3" fillId="11" borderId="30" xfId="0" applyFont="1" applyFill="1" applyBorder="1" applyAlignment="1">
      <alignment horizontal="center" vertical="center"/>
    </xf>
    <xf numFmtId="0" fontId="3" fillId="19" borderId="33" xfId="0" applyFont="1" applyFill="1" applyBorder="1" applyAlignment="1">
      <alignment horizontal="center" vertical="center"/>
    </xf>
    <xf numFmtId="0" fontId="3" fillId="19" borderId="31" xfId="0" applyFont="1" applyFill="1" applyBorder="1" applyAlignment="1">
      <alignment vertical="center"/>
    </xf>
    <xf numFmtId="0" fontId="3" fillId="19" borderId="30" xfId="0" applyFont="1" applyFill="1" applyBorder="1" applyAlignment="1">
      <alignment vertical="center"/>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8" fillId="6" borderId="9" xfId="0" applyFont="1" applyFill="1" applyBorder="1" applyAlignment="1">
      <alignment horizontal="left" vertical="top" wrapText="1"/>
    </xf>
    <xf numFmtId="0" fontId="8" fillId="6" borderId="36" xfId="0" applyFont="1" applyFill="1" applyBorder="1" applyAlignment="1">
      <alignment horizontal="left" vertical="top" wrapText="1"/>
    </xf>
    <xf numFmtId="0" fontId="3" fillId="4" borderId="33" xfId="0" applyFont="1" applyFill="1" applyBorder="1" applyAlignment="1">
      <alignment horizontal="center" wrapText="1"/>
    </xf>
    <xf numFmtId="0" fontId="3" fillId="4" borderId="30" xfId="0" applyFont="1" applyFill="1" applyBorder="1" applyAlignment="1">
      <alignment horizontal="center" wrapText="1"/>
    </xf>
    <xf numFmtId="0" fontId="3" fillId="9" borderId="33" xfId="0" applyFont="1" applyFill="1" applyBorder="1" applyAlignment="1">
      <alignment horizontal="center" wrapText="1"/>
    </xf>
    <xf numFmtId="0" fontId="3" fillId="9" borderId="31" xfId="0" applyFont="1" applyFill="1" applyBorder="1" applyAlignment="1">
      <alignment horizontal="center" wrapText="1"/>
    </xf>
    <xf numFmtId="0" fontId="3" fillId="9" borderId="30" xfId="0" applyFont="1" applyFill="1" applyBorder="1" applyAlignment="1">
      <alignment horizontal="center" wrapText="1"/>
    </xf>
    <xf numFmtId="0" fontId="3" fillId="10" borderId="33" xfId="0" applyFont="1" applyFill="1" applyBorder="1" applyAlignment="1">
      <alignment horizontal="center" wrapText="1"/>
    </xf>
    <xf numFmtId="0" fontId="3" fillId="10" borderId="31" xfId="0" applyFont="1" applyFill="1" applyBorder="1" applyAlignment="1">
      <alignment horizontal="center" wrapText="1"/>
    </xf>
    <xf numFmtId="0" fontId="3" fillId="10" borderId="30" xfId="0" applyFont="1" applyFill="1" applyBorder="1" applyAlignment="1">
      <alignment horizontal="center" wrapText="1"/>
    </xf>
    <xf numFmtId="0" fontId="3" fillId="11" borderId="33" xfId="0" applyFont="1" applyFill="1" applyBorder="1" applyAlignment="1">
      <alignment horizontal="center" wrapText="1"/>
    </xf>
    <xf numFmtId="0" fontId="3" fillId="11" borderId="31" xfId="0" applyFont="1" applyFill="1" applyBorder="1" applyAlignment="1">
      <alignment horizontal="center" wrapText="1"/>
    </xf>
    <xf numFmtId="0" fontId="3" fillId="11" borderId="30" xfId="0" applyFont="1" applyFill="1" applyBorder="1" applyAlignment="1">
      <alignment horizontal="center" wrapText="1"/>
    </xf>
    <xf numFmtId="0" fontId="0" fillId="0" borderId="27" xfId="0" applyBorder="1"/>
    <xf numFmtId="0" fontId="0" fillId="0" borderId="10" xfId="0" applyBorder="1"/>
    <xf numFmtId="0" fontId="0" fillId="0" borderId="26" xfId="0" applyBorder="1"/>
    <xf numFmtId="0" fontId="0" fillId="0" borderId="25" xfId="0" applyBorder="1"/>
    <xf numFmtId="0" fontId="0" fillId="0" borderId="24" xfId="0" applyBorder="1"/>
    <xf numFmtId="0" fontId="0" fillId="0" borderId="23" xfId="0" applyBorder="1"/>
    <xf numFmtId="0" fontId="3" fillId="9" borderId="49" xfId="0" applyFont="1" applyFill="1" applyBorder="1" applyAlignment="1">
      <alignment horizontal="center" wrapText="1"/>
    </xf>
    <xf numFmtId="0" fontId="3" fillId="9" borderId="48" xfId="0" applyFont="1" applyFill="1" applyBorder="1" applyAlignment="1">
      <alignment horizontal="center" wrapText="1"/>
    </xf>
    <xf numFmtId="0" fontId="3" fillId="9" borderId="47" xfId="0" applyFont="1" applyFill="1" applyBorder="1" applyAlignment="1">
      <alignment horizontal="center" wrapText="1"/>
    </xf>
    <xf numFmtId="0" fontId="3" fillId="4" borderId="49" xfId="0" applyFont="1" applyFill="1" applyBorder="1" applyAlignment="1">
      <alignment horizontal="center" wrapText="1"/>
    </xf>
    <xf numFmtId="0" fontId="3" fillId="4" borderId="48" xfId="0" applyFont="1" applyFill="1" applyBorder="1" applyAlignment="1">
      <alignment horizontal="center" wrapText="1"/>
    </xf>
    <xf numFmtId="0" fontId="3" fillId="4" borderId="47" xfId="0" applyFont="1" applyFill="1" applyBorder="1" applyAlignment="1">
      <alignment horizontal="center" wrapText="1"/>
    </xf>
    <xf numFmtId="0" fontId="3" fillId="2" borderId="33" xfId="0" applyFont="1" applyFill="1" applyBorder="1" applyAlignment="1">
      <alignment horizontal="center"/>
    </xf>
    <xf numFmtId="0" fontId="3" fillId="2" borderId="31" xfId="0" applyFont="1" applyFill="1" applyBorder="1" applyAlignment="1">
      <alignment horizontal="center"/>
    </xf>
    <xf numFmtId="0" fontId="3" fillId="2" borderId="30" xfId="0" applyFont="1" applyFill="1" applyBorder="1" applyAlignment="1">
      <alignment horizontal="center"/>
    </xf>
    <xf numFmtId="0" fontId="3" fillId="4" borderId="31" xfId="0" applyFont="1" applyFill="1" applyBorder="1" applyAlignment="1">
      <alignment horizontal="center" wrapText="1"/>
    </xf>
    <xf numFmtId="0" fontId="3" fillId="10" borderId="49" xfId="0" applyFont="1" applyFill="1" applyBorder="1" applyAlignment="1">
      <alignment horizontal="center" wrapText="1"/>
    </xf>
    <xf numFmtId="0" fontId="3" fillId="10" borderId="48" xfId="0" applyFont="1" applyFill="1" applyBorder="1" applyAlignment="1">
      <alignment horizontal="center" wrapText="1"/>
    </xf>
    <xf numFmtId="0" fontId="3" fillId="10" borderId="47" xfId="0" applyFont="1" applyFill="1" applyBorder="1" applyAlignment="1">
      <alignment horizontal="center" wrapText="1"/>
    </xf>
    <xf numFmtId="0" fontId="3" fillId="11" borderId="49" xfId="0" applyFont="1" applyFill="1" applyBorder="1" applyAlignment="1">
      <alignment horizontal="center" wrapText="1"/>
    </xf>
    <xf numFmtId="0" fontId="3" fillId="11" borderId="48" xfId="0" applyFont="1" applyFill="1" applyBorder="1" applyAlignment="1">
      <alignment horizontal="center" wrapText="1"/>
    </xf>
    <xf numFmtId="0" fontId="3" fillId="11" borderId="47" xfId="0" applyFont="1" applyFill="1" applyBorder="1" applyAlignment="1">
      <alignment horizontal="center" wrapText="1"/>
    </xf>
  </cellXfs>
  <cellStyles count="5">
    <cellStyle name="Comma" xfId="4" builtinId="3"/>
    <cellStyle name="Normal" xfId="0" builtinId="0"/>
    <cellStyle name="Normal 2" xfId="1" xr:uid="{754831A6-AE63-40A4-8B61-8348B1DC2DE3}"/>
    <cellStyle name="Normal 3" xfId="3" xr:uid="{227BD498-8454-4C96-B67C-50749A69DA89}"/>
    <cellStyle name="Percent" xfId="2" builtinId="5"/>
  </cellStyles>
  <dxfs count="118">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rgb="FFFF0000"/>
      </font>
    </dxf>
    <dxf>
      <font>
        <color theme="1"/>
      </font>
    </dxf>
    <dxf>
      <font>
        <color rgb="FFFFC000"/>
      </font>
    </dxf>
    <dxf>
      <font>
        <color theme="1"/>
      </font>
    </dxf>
    <dxf>
      <font>
        <color rgb="FFFFC000"/>
      </font>
    </dxf>
    <dxf>
      <font>
        <color rgb="FFFF0000"/>
      </font>
    </dxf>
    <dxf>
      <font>
        <color rgb="FF92D050"/>
      </font>
    </dxf>
    <dxf>
      <font>
        <color rgb="FFFFC000"/>
      </font>
    </dxf>
    <dxf>
      <font>
        <color rgb="FFFFC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theme="1"/>
      </font>
    </dxf>
    <dxf>
      <font>
        <color rgb="FFFFC000"/>
      </font>
    </dxf>
    <dxf>
      <font>
        <color rgb="FFFF0000"/>
      </font>
    </dxf>
    <dxf>
      <font>
        <color rgb="FFFF0000"/>
      </font>
    </dxf>
    <dxf>
      <font>
        <color rgb="FFFF0000"/>
      </font>
    </dxf>
    <dxf>
      <font>
        <color rgb="FFFF0000"/>
      </font>
    </dxf>
    <dxf>
      <font>
        <color rgb="FFFF0000"/>
      </font>
    </dxf>
    <dxf>
      <font>
        <color theme="1"/>
      </font>
    </dxf>
    <dxf>
      <font>
        <color rgb="FFFFC000"/>
      </font>
    </dxf>
    <dxf>
      <font>
        <color rgb="FFFF0000"/>
      </font>
    </dxf>
    <dxf>
      <font>
        <color rgb="FF92D050"/>
      </font>
    </dxf>
    <dxf>
      <font>
        <color rgb="FFFFC000"/>
      </font>
    </dxf>
    <dxf>
      <font>
        <color rgb="FFFFC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theme="1"/>
      </font>
    </dxf>
    <dxf>
      <font>
        <color rgb="FFFFC000"/>
      </font>
    </dxf>
    <dxf>
      <font>
        <color rgb="FFFF0000"/>
      </font>
    </dxf>
    <dxf>
      <font>
        <color rgb="FFFF0000"/>
      </font>
    </dxf>
    <dxf>
      <font>
        <color rgb="FFFF0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theme="1"/>
      </font>
    </dxf>
    <dxf>
      <font>
        <color rgb="FFFFC000"/>
      </font>
    </dxf>
    <dxf>
      <font>
        <color rgb="FFFF0000"/>
      </font>
    </dxf>
    <dxf>
      <font>
        <color rgb="FFFF0000"/>
      </font>
    </dxf>
    <dxf>
      <font>
        <color rgb="FF92D050"/>
      </font>
    </dxf>
    <dxf>
      <font>
        <color rgb="FFFFC000"/>
      </font>
    </dxf>
    <dxf>
      <font>
        <color rgb="FFFFC000"/>
      </font>
    </dxf>
    <dxf>
      <font>
        <color rgb="FFFF0000"/>
      </font>
    </dxf>
    <dxf>
      <font>
        <color rgb="FFFF0000"/>
      </font>
    </dxf>
    <dxf>
      <font>
        <color theme="1"/>
      </font>
    </dxf>
    <dxf>
      <font>
        <color rgb="FFFFC000"/>
      </font>
    </dxf>
    <dxf>
      <font>
        <color rgb="FFFF0000"/>
      </font>
    </dxf>
    <dxf>
      <font>
        <color theme="1"/>
      </font>
    </dxf>
    <dxf>
      <font>
        <color rgb="FFFFC000"/>
      </font>
    </dxf>
    <dxf>
      <font>
        <color rgb="FFFF0000"/>
      </font>
    </dxf>
    <dxf>
      <font>
        <color rgb="FFFF0000"/>
      </font>
    </dxf>
    <dxf>
      <font>
        <color rgb="FFFF0000"/>
      </font>
    </dxf>
    <dxf>
      <font>
        <color rgb="FFFF0000"/>
      </font>
    </dxf>
    <dxf>
      <font>
        <color theme="1"/>
      </font>
    </dxf>
    <dxf>
      <font>
        <color rgb="FFFF0000"/>
      </font>
    </dxf>
    <dxf>
      <font>
        <color theme="7"/>
      </font>
    </dxf>
    <dxf>
      <font>
        <b val="0"/>
        <i/>
        <color theme="0" tint="-0.14993743705557422"/>
      </font>
      <numFmt numFmtId="164" formatCode="\+0.0%;\-0.0%;0.0%"/>
    </dxf>
    <dxf>
      <font>
        <b val="0"/>
        <i val="0"/>
        <color rgb="FFFF0000"/>
      </font>
      <fill>
        <patternFill patternType="none">
          <bgColor auto="1"/>
        </patternFill>
      </fill>
    </dxf>
    <dxf>
      <font>
        <b val="0"/>
        <i val="0"/>
        <color rgb="FFF6960A"/>
      </font>
    </dxf>
    <dxf>
      <font>
        <color rgb="FFFF0000"/>
      </font>
    </dxf>
    <dxf>
      <font>
        <color theme="1"/>
      </font>
    </dxf>
    <dxf>
      <font>
        <color rgb="FFFFC000"/>
      </font>
    </dxf>
    <dxf>
      <font>
        <b/>
        <i val="0"/>
      </font>
      <fill>
        <patternFill>
          <bgColor theme="0" tint="-4.9989318521683403E-2"/>
        </patternFill>
      </fill>
      <border>
        <left/>
        <right/>
        <top/>
        <bottom/>
      </border>
    </dxf>
    <dxf>
      <font>
        <b/>
        <i val="0"/>
      </font>
      <fill>
        <patternFill>
          <bgColor theme="0" tint="-0.24994659260841701"/>
        </patternFill>
      </fill>
      <border>
        <left/>
        <right/>
        <top/>
        <bottom/>
        <vertical/>
        <horizontal/>
      </border>
    </dxf>
    <dxf>
      <border>
        <left style="thin">
          <color auto="1"/>
        </left>
        <right style="thin">
          <color auto="1"/>
        </right>
        <top style="thin">
          <color auto="1"/>
        </top>
        <bottom style="thin">
          <color auto="1"/>
        </bottom>
        <vertical/>
        <horizontal/>
      </border>
    </dxf>
    <dxf>
      <numFmt numFmtId="173" formatCode=";;;"/>
    </dxf>
    <dxf>
      <numFmt numFmtId="173" formatCode=";;;"/>
      <border>
        <left/>
        <right/>
        <top/>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5"/>
      <color rgb="FFF787EA"/>
      <color rgb="FFFFE5FC"/>
      <color rgb="FFFFFFAF"/>
      <color rgb="FFFFFFD1"/>
      <color rgb="FFFFAFF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D82D5C.B7146D40"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3302000</xdr:colOff>
      <xdr:row>3</xdr:row>
      <xdr:rowOff>12226</xdr:rowOff>
    </xdr:to>
    <xdr:pic>
      <xdr:nvPicPr>
        <xdr:cNvPr id="2" name="Picture 1">
          <a:extLst>
            <a:ext uri="{FF2B5EF4-FFF2-40B4-BE49-F238E27FC236}">
              <a16:creationId xmlns:a16="http://schemas.microsoft.com/office/drawing/2014/main" id="{BAF6FBE0-8C9B-4E9D-BF00-052BB0C01C79}"/>
            </a:ext>
          </a:extLst>
        </xdr:cNvPr>
        <xdr:cNvPicPr>
          <a:picLocks noChangeAspect="1"/>
        </xdr:cNvPicPr>
      </xdr:nvPicPr>
      <xdr:blipFill>
        <a:blip xmlns:r="http://schemas.openxmlformats.org/officeDocument/2006/relationships" r:embed="rId1"/>
        <a:stretch>
          <a:fillRect/>
        </a:stretch>
      </xdr:blipFill>
      <xdr:spPr>
        <a:xfrm>
          <a:off x="1" y="0"/>
          <a:ext cx="13550899" cy="555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558800</xdr:colOff>
      <xdr:row>5</xdr:row>
      <xdr:rowOff>165035</xdr:rowOff>
    </xdr:to>
    <xdr:pic>
      <xdr:nvPicPr>
        <xdr:cNvPr id="3" name="Picture 2">
          <a:extLst>
            <a:ext uri="{FF2B5EF4-FFF2-40B4-BE49-F238E27FC236}">
              <a16:creationId xmlns:a16="http://schemas.microsoft.com/office/drawing/2014/main" id="{3169E1CB-330D-44F8-A2D2-2F47FD249278}"/>
            </a:ext>
          </a:extLst>
        </xdr:cNvPr>
        <xdr:cNvPicPr>
          <a:picLocks noChangeAspect="1"/>
        </xdr:cNvPicPr>
      </xdr:nvPicPr>
      <xdr:blipFill rotWithShape="1">
        <a:blip xmlns:r="http://schemas.openxmlformats.org/officeDocument/2006/relationships" r:embed="rId1"/>
        <a:srcRect r="37560"/>
        <a:stretch/>
      </xdr:blipFill>
      <xdr:spPr>
        <a:xfrm>
          <a:off x="657225" y="542925"/>
          <a:ext cx="10769600" cy="526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xdr:row>
      <xdr:rowOff>0</xdr:rowOff>
    </xdr:from>
    <xdr:to>
      <xdr:col>7</xdr:col>
      <xdr:colOff>4424516</xdr:colOff>
      <xdr:row>4</xdr:row>
      <xdr:rowOff>158685</xdr:rowOff>
    </xdr:to>
    <xdr:pic>
      <xdr:nvPicPr>
        <xdr:cNvPr id="2" name="Picture 1">
          <a:extLst>
            <a:ext uri="{FF2B5EF4-FFF2-40B4-BE49-F238E27FC236}">
              <a16:creationId xmlns:a16="http://schemas.microsoft.com/office/drawing/2014/main" id="{9CB74FEB-0EBF-4708-9A2D-C862ED07620A}"/>
            </a:ext>
          </a:extLst>
        </xdr:cNvPr>
        <xdr:cNvPicPr>
          <a:picLocks noChangeAspect="1"/>
        </xdr:cNvPicPr>
      </xdr:nvPicPr>
      <xdr:blipFill rotWithShape="1">
        <a:blip xmlns:r="http://schemas.openxmlformats.org/officeDocument/2006/relationships" r:embed="rId1"/>
        <a:srcRect r="2566"/>
        <a:stretch/>
      </xdr:blipFill>
      <xdr:spPr>
        <a:xfrm>
          <a:off x="686211" y="378952"/>
          <a:ext cx="17185966" cy="5376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57978</xdr:colOff>
      <xdr:row>4</xdr:row>
      <xdr:rowOff>31197</xdr:rowOff>
    </xdr:from>
    <xdr:to>
      <xdr:col>0</xdr:col>
      <xdr:colOff>1171023</xdr:colOff>
      <xdr:row>9</xdr:row>
      <xdr:rowOff>139155</xdr:rowOff>
    </xdr:to>
    <xdr:pic>
      <xdr:nvPicPr>
        <xdr:cNvPr id="2" name="Picture 2">
          <a:extLst>
            <a:ext uri="{FF2B5EF4-FFF2-40B4-BE49-F238E27FC236}">
              <a16:creationId xmlns:a16="http://schemas.microsoft.com/office/drawing/2014/main" id="{ED2D9A7C-6B04-40AF-9CA9-0B5BED2446A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7978" y="867740"/>
          <a:ext cx="1113045" cy="101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5229</xdr:colOff>
      <xdr:row>2</xdr:row>
      <xdr:rowOff>0</xdr:rowOff>
    </xdr:from>
    <xdr:to>
      <xdr:col>14</xdr:col>
      <xdr:colOff>9525</xdr:colOff>
      <xdr:row>4</xdr:row>
      <xdr:rowOff>174338</xdr:rowOff>
    </xdr:to>
    <xdr:pic>
      <xdr:nvPicPr>
        <xdr:cNvPr id="2" name="Picture 1">
          <a:extLst>
            <a:ext uri="{FF2B5EF4-FFF2-40B4-BE49-F238E27FC236}">
              <a16:creationId xmlns:a16="http://schemas.microsoft.com/office/drawing/2014/main" id="{8FD746E3-3CBE-44DB-84E7-5B152D8F2D6B}"/>
            </a:ext>
          </a:extLst>
        </xdr:cNvPr>
        <xdr:cNvPicPr>
          <a:picLocks noChangeAspect="1"/>
        </xdr:cNvPicPr>
      </xdr:nvPicPr>
      <xdr:blipFill rotWithShape="1">
        <a:blip xmlns:r="http://schemas.openxmlformats.org/officeDocument/2006/relationships" r:embed="rId1"/>
        <a:srcRect r="25493"/>
        <a:stretch/>
      </xdr:blipFill>
      <xdr:spPr>
        <a:xfrm>
          <a:off x="691029" y="371475"/>
          <a:ext cx="13139271" cy="53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2</xdr:row>
      <xdr:rowOff>0</xdr:rowOff>
    </xdr:from>
    <xdr:to>
      <xdr:col>12</xdr:col>
      <xdr:colOff>4315409</xdr:colOff>
      <xdr:row>4</xdr:row>
      <xdr:rowOff>174338</xdr:rowOff>
    </xdr:to>
    <xdr:pic>
      <xdr:nvPicPr>
        <xdr:cNvPr id="2" name="Picture 1">
          <a:extLst>
            <a:ext uri="{FF2B5EF4-FFF2-40B4-BE49-F238E27FC236}">
              <a16:creationId xmlns:a16="http://schemas.microsoft.com/office/drawing/2014/main" id="{6496B2C0-0C2D-4BCA-917B-51E0A00BDA2F}"/>
            </a:ext>
          </a:extLst>
        </xdr:cNvPr>
        <xdr:cNvPicPr>
          <a:picLocks/>
        </xdr:cNvPicPr>
      </xdr:nvPicPr>
      <xdr:blipFill rotWithShape="1">
        <a:blip xmlns:r="http://schemas.openxmlformats.org/officeDocument/2006/relationships" r:embed="rId1"/>
        <a:srcRect r="20503"/>
        <a:stretch/>
      </xdr:blipFill>
      <xdr:spPr>
        <a:xfrm>
          <a:off x="1341277" y="379056"/>
          <a:ext cx="14015356" cy="543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17</xdr:col>
      <xdr:colOff>0</xdr:colOff>
      <xdr:row>4</xdr:row>
      <xdr:rowOff>174560</xdr:rowOff>
    </xdr:to>
    <xdr:pic>
      <xdr:nvPicPr>
        <xdr:cNvPr id="2" name="Picture 1">
          <a:extLst>
            <a:ext uri="{FF2B5EF4-FFF2-40B4-BE49-F238E27FC236}">
              <a16:creationId xmlns:a16="http://schemas.microsoft.com/office/drawing/2014/main" id="{AAC321A0-617D-485F-98BC-2C0C89B7634C}"/>
            </a:ext>
          </a:extLst>
        </xdr:cNvPr>
        <xdr:cNvPicPr>
          <a:picLocks noChangeAspect="1"/>
        </xdr:cNvPicPr>
      </xdr:nvPicPr>
      <xdr:blipFill rotWithShape="1">
        <a:blip xmlns:r="http://schemas.openxmlformats.org/officeDocument/2006/relationships" r:embed="rId1"/>
        <a:srcRect r="15731"/>
        <a:stretch/>
      </xdr:blipFill>
      <xdr:spPr>
        <a:xfrm>
          <a:off x="663348" y="365692"/>
          <a:ext cx="14882813" cy="53174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2</xdr:row>
      <xdr:rowOff>0</xdr:rowOff>
    </xdr:from>
    <xdr:to>
      <xdr:col>18</xdr:col>
      <xdr:colOff>47625</xdr:colOff>
      <xdr:row>4</xdr:row>
      <xdr:rowOff>238340</xdr:rowOff>
    </xdr:to>
    <xdr:pic>
      <xdr:nvPicPr>
        <xdr:cNvPr id="2" name="Picture 1">
          <a:extLst>
            <a:ext uri="{FF2B5EF4-FFF2-40B4-BE49-F238E27FC236}">
              <a16:creationId xmlns:a16="http://schemas.microsoft.com/office/drawing/2014/main" id="{0295F7D3-C734-42B0-BCC2-491410777B67}"/>
            </a:ext>
          </a:extLst>
        </xdr:cNvPr>
        <xdr:cNvPicPr>
          <a:picLocks noChangeAspect="1"/>
        </xdr:cNvPicPr>
      </xdr:nvPicPr>
      <xdr:blipFill>
        <a:blip xmlns:r="http://schemas.openxmlformats.org/officeDocument/2006/relationships" r:embed="rId1"/>
        <a:stretch>
          <a:fillRect/>
        </a:stretch>
      </xdr:blipFill>
      <xdr:spPr>
        <a:xfrm>
          <a:off x="666751" y="365125"/>
          <a:ext cx="19764374" cy="587590"/>
        </a:xfrm>
        <a:prstGeom prst="rect">
          <a:avLst/>
        </a:prstGeom>
      </xdr:spPr>
    </xdr:pic>
    <xdr:clientData/>
  </xdr:twoCellAnchor>
</xdr:wsDr>
</file>

<file path=xl/theme/theme1.xml><?xml version="1.0" encoding="utf-8"?>
<a:theme xmlns:a="http://schemas.openxmlformats.org/drawingml/2006/main" name="Office Theme">
  <a:themeElements>
    <a:clrScheme name="Te Whatu Ora 2">
      <a:dk1>
        <a:sysClr val="windowText" lastClr="000000"/>
      </a:dk1>
      <a:lt1>
        <a:sysClr val="window" lastClr="FFFFFF"/>
      </a:lt1>
      <a:dk2>
        <a:srgbClr val="1C2549"/>
      </a:dk2>
      <a:lt2>
        <a:srgbClr val="00A2AC"/>
      </a:lt2>
      <a:accent1>
        <a:srgbClr val="00558C"/>
      </a:accent1>
      <a:accent2>
        <a:srgbClr val="007681"/>
      </a:accent2>
      <a:accent3>
        <a:srgbClr val="FFFFFF"/>
      </a:accent3>
      <a:accent4>
        <a:srgbClr val="F0E6D8"/>
      </a:accent4>
      <a:accent5>
        <a:srgbClr val="00A2AC"/>
      </a:accent5>
      <a:accent6>
        <a:srgbClr val="1C2549"/>
      </a:accent6>
      <a:hlink>
        <a:srgbClr val="00A2AC"/>
      </a:hlink>
      <a:folHlink>
        <a:srgbClr val="00558C"/>
      </a:folHlink>
    </a:clrScheme>
    <a:fontScheme name="Arial Black Arial">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7DF31-710B-42BC-B180-2572D4EEF408}">
  <sheetPr>
    <tabColor theme="4" tint="-0.249977111117893"/>
  </sheetPr>
  <dimension ref="A1:D238"/>
  <sheetViews>
    <sheetView workbookViewId="0">
      <selection activeCell="B8" sqref="B8"/>
    </sheetView>
  </sheetViews>
  <sheetFormatPr defaultRowHeight="14.25" x14ac:dyDescent="0.2"/>
  <cols>
    <col min="1" max="1" width="12.75" customWidth="1"/>
    <col min="2" max="3" width="52.75" customWidth="1"/>
  </cols>
  <sheetData>
    <row r="1" spans="1:4" ht="15.75" thickBot="1" x14ac:dyDescent="0.25">
      <c r="A1" s="153" t="s">
        <v>0</v>
      </c>
    </row>
    <row r="2" spans="1:4" ht="29.25" thickBot="1" x14ac:dyDescent="0.25">
      <c r="A2" s="235" t="s">
        <v>1</v>
      </c>
      <c r="B2" s="236" t="s">
        <v>2</v>
      </c>
      <c r="C2" s="236" t="s">
        <v>3</v>
      </c>
      <c r="D2" s="236" t="s">
        <v>4</v>
      </c>
    </row>
    <row r="3" spans="1:4" x14ac:dyDescent="0.2">
      <c r="A3" s="237" t="s">
        <v>5</v>
      </c>
      <c r="B3" s="237" t="s">
        <v>6</v>
      </c>
      <c r="C3" s="238" t="s">
        <v>7</v>
      </c>
      <c r="D3" s="239">
        <v>18</v>
      </c>
    </row>
    <row r="4" spans="1:4" x14ac:dyDescent="0.2">
      <c r="A4" s="237" t="s">
        <v>8</v>
      </c>
      <c r="B4" s="237" t="s">
        <v>9</v>
      </c>
      <c r="C4" s="238" t="s">
        <v>10</v>
      </c>
      <c r="D4" s="239">
        <v>12</v>
      </c>
    </row>
    <row r="5" spans="1:4" x14ac:dyDescent="0.2">
      <c r="A5" s="237" t="s">
        <v>11</v>
      </c>
      <c r="B5" s="237" t="s">
        <v>12</v>
      </c>
      <c r="C5" s="238" t="s">
        <v>13</v>
      </c>
      <c r="D5" s="239">
        <v>25</v>
      </c>
    </row>
    <row r="6" spans="1:4" x14ac:dyDescent="0.2">
      <c r="A6" s="237" t="s">
        <v>14</v>
      </c>
      <c r="B6" s="237" t="s">
        <v>15</v>
      </c>
      <c r="C6" s="238" t="s">
        <v>16</v>
      </c>
      <c r="D6" s="239">
        <v>15</v>
      </c>
    </row>
    <row r="7" spans="1:4" x14ac:dyDescent="0.2">
      <c r="A7" s="237" t="s">
        <v>17</v>
      </c>
      <c r="B7" s="237" t="s">
        <v>18</v>
      </c>
      <c r="C7" s="238" t="s">
        <v>16</v>
      </c>
      <c r="D7" s="239">
        <v>16.5</v>
      </c>
    </row>
    <row r="8" spans="1:4" x14ac:dyDescent="0.2">
      <c r="A8" s="237" t="s">
        <v>19</v>
      </c>
      <c r="B8" s="237" t="s">
        <v>20</v>
      </c>
      <c r="C8" s="238" t="s">
        <v>21</v>
      </c>
      <c r="D8" s="239">
        <v>15</v>
      </c>
    </row>
    <row r="9" spans="1:4" x14ac:dyDescent="0.2">
      <c r="A9" s="237" t="s">
        <v>22</v>
      </c>
      <c r="B9" s="237" t="s">
        <v>23</v>
      </c>
      <c r="C9" s="238" t="s">
        <v>21</v>
      </c>
      <c r="D9" s="239">
        <v>15</v>
      </c>
    </row>
    <row r="10" spans="1:4" x14ac:dyDescent="0.2">
      <c r="A10" s="237" t="s">
        <v>24</v>
      </c>
      <c r="B10" s="237" t="s">
        <v>25</v>
      </c>
      <c r="C10" s="238" t="s">
        <v>26</v>
      </c>
      <c r="D10" s="239">
        <v>18</v>
      </c>
    </row>
    <row r="11" spans="1:4" x14ac:dyDescent="0.2">
      <c r="A11" s="237" t="s">
        <v>27</v>
      </c>
      <c r="B11" s="237" t="s">
        <v>28</v>
      </c>
      <c r="C11" s="238" t="s">
        <v>26</v>
      </c>
      <c r="D11" s="239">
        <v>18</v>
      </c>
    </row>
    <row r="12" spans="1:4" x14ac:dyDescent="0.2">
      <c r="A12" s="237" t="s">
        <v>29</v>
      </c>
      <c r="B12" s="237" t="s">
        <v>30</v>
      </c>
      <c r="C12" s="238" t="s">
        <v>31</v>
      </c>
      <c r="D12" s="239">
        <v>20</v>
      </c>
    </row>
    <row r="13" spans="1:4" x14ac:dyDescent="0.2">
      <c r="A13" s="237" t="s">
        <v>32</v>
      </c>
      <c r="B13" s="237" t="s">
        <v>33</v>
      </c>
      <c r="C13" s="238" t="s">
        <v>34</v>
      </c>
      <c r="D13" s="239">
        <v>16</v>
      </c>
    </row>
    <row r="14" spans="1:4" x14ac:dyDescent="0.2">
      <c r="A14" s="237" t="s">
        <v>35</v>
      </c>
      <c r="B14" s="237" t="s">
        <v>36</v>
      </c>
      <c r="C14" s="238" t="s">
        <v>34</v>
      </c>
      <c r="D14" s="239">
        <v>16.5</v>
      </c>
    </row>
    <row r="15" spans="1:4" x14ac:dyDescent="0.2">
      <c r="A15" s="237" t="s">
        <v>37</v>
      </c>
      <c r="B15" s="237" t="s">
        <v>38</v>
      </c>
      <c r="C15" s="238" t="s">
        <v>34</v>
      </c>
      <c r="D15" s="239">
        <v>16.5</v>
      </c>
    </row>
    <row r="16" spans="1:4" x14ac:dyDescent="0.2">
      <c r="A16" s="237" t="s">
        <v>39</v>
      </c>
      <c r="B16" s="237" t="s">
        <v>40</v>
      </c>
      <c r="C16" s="238" t="s">
        <v>34</v>
      </c>
      <c r="D16" s="239">
        <v>16.5</v>
      </c>
    </row>
    <row r="17" spans="1:4" x14ac:dyDescent="0.2">
      <c r="A17" s="237" t="s">
        <v>41</v>
      </c>
      <c r="B17" s="237" t="s">
        <v>42</v>
      </c>
      <c r="C17" s="238" t="s">
        <v>34</v>
      </c>
      <c r="D17" s="239">
        <v>17.5</v>
      </c>
    </row>
    <row r="18" spans="1:4" x14ac:dyDescent="0.2">
      <c r="A18" s="237" t="s">
        <v>43</v>
      </c>
      <c r="B18" s="237" t="s">
        <v>44</v>
      </c>
      <c r="C18" s="238" t="s">
        <v>34</v>
      </c>
      <c r="D18" s="239">
        <v>17.5</v>
      </c>
    </row>
    <row r="19" spans="1:4" x14ac:dyDescent="0.2">
      <c r="A19" s="237" t="s">
        <v>45</v>
      </c>
      <c r="B19" s="237" t="s">
        <v>46</v>
      </c>
      <c r="C19" s="238" t="s">
        <v>34</v>
      </c>
      <c r="D19" s="239">
        <v>17.5</v>
      </c>
    </row>
    <row r="20" spans="1:4" x14ac:dyDescent="0.2">
      <c r="A20" s="237" t="s">
        <v>47</v>
      </c>
      <c r="B20" s="237" t="s">
        <v>48</v>
      </c>
      <c r="C20" s="238" t="s">
        <v>49</v>
      </c>
      <c r="D20" s="239">
        <v>27</v>
      </c>
    </row>
    <row r="21" spans="1:4" x14ac:dyDescent="0.2">
      <c r="A21" s="237" t="s">
        <v>50</v>
      </c>
      <c r="B21" s="237" t="s">
        <v>51</v>
      </c>
      <c r="C21" s="238" t="s">
        <v>49</v>
      </c>
      <c r="D21" s="239">
        <v>29</v>
      </c>
    </row>
    <row r="22" spans="1:4" x14ac:dyDescent="0.2">
      <c r="A22" s="237" t="s">
        <v>52</v>
      </c>
      <c r="B22" s="237" t="s">
        <v>53</v>
      </c>
      <c r="C22" s="238" t="s">
        <v>49</v>
      </c>
      <c r="D22" s="239">
        <v>28</v>
      </c>
    </row>
    <row r="23" spans="1:4" x14ac:dyDescent="0.2">
      <c r="A23" s="237" t="s">
        <v>54</v>
      </c>
      <c r="B23" s="237" t="s">
        <v>55</v>
      </c>
      <c r="C23" s="238" t="s">
        <v>56</v>
      </c>
      <c r="D23" s="239">
        <v>58</v>
      </c>
    </row>
    <row r="24" spans="1:4" x14ac:dyDescent="0.2">
      <c r="A24" s="237" t="s">
        <v>57</v>
      </c>
      <c r="B24" s="237" t="s">
        <v>58</v>
      </c>
      <c r="C24" s="238" t="s">
        <v>59</v>
      </c>
      <c r="D24" s="239">
        <v>12</v>
      </c>
    </row>
    <row r="25" spans="1:4" x14ac:dyDescent="0.2">
      <c r="A25" s="237" t="s">
        <v>60</v>
      </c>
      <c r="B25" s="237" t="s">
        <v>61</v>
      </c>
      <c r="C25" s="238" t="s">
        <v>61</v>
      </c>
      <c r="D25" s="239">
        <v>12</v>
      </c>
    </row>
    <row r="26" spans="1:4" x14ac:dyDescent="0.2">
      <c r="A26" s="237" t="s">
        <v>62</v>
      </c>
      <c r="B26" s="237" t="s">
        <v>63</v>
      </c>
      <c r="C26" s="238" t="s">
        <v>63</v>
      </c>
      <c r="D26" s="239">
        <v>12</v>
      </c>
    </row>
    <row r="27" spans="1:4" x14ac:dyDescent="0.2">
      <c r="A27" s="237" t="s">
        <v>64</v>
      </c>
      <c r="B27" s="237" t="s">
        <v>65</v>
      </c>
      <c r="C27" s="238" t="s">
        <v>65</v>
      </c>
      <c r="D27" s="239">
        <v>8</v>
      </c>
    </row>
    <row r="28" spans="1:4" x14ac:dyDescent="0.2">
      <c r="A28" s="237" t="s">
        <v>66</v>
      </c>
      <c r="B28" s="237" t="s">
        <v>67</v>
      </c>
      <c r="C28" s="238" t="s">
        <v>68</v>
      </c>
      <c r="D28" s="239">
        <v>3</v>
      </c>
    </row>
    <row r="29" spans="1:4" x14ac:dyDescent="0.2">
      <c r="A29" s="237" t="s">
        <v>69</v>
      </c>
      <c r="B29" s="237" t="s">
        <v>70</v>
      </c>
      <c r="C29" s="238" t="s">
        <v>71</v>
      </c>
      <c r="D29" s="239">
        <v>5</v>
      </c>
    </row>
    <row r="30" spans="1:4" x14ac:dyDescent="0.2">
      <c r="A30" s="237" t="s">
        <v>72</v>
      </c>
      <c r="B30" s="237" t="s">
        <v>73</v>
      </c>
      <c r="C30" s="238" t="s">
        <v>74</v>
      </c>
      <c r="D30" s="239">
        <v>12</v>
      </c>
    </row>
    <row r="31" spans="1:4" x14ac:dyDescent="0.2">
      <c r="A31" s="237" t="s">
        <v>75</v>
      </c>
      <c r="B31" s="237" t="s">
        <v>76</v>
      </c>
      <c r="C31" s="238" t="s">
        <v>74</v>
      </c>
      <c r="D31" s="239">
        <v>6</v>
      </c>
    </row>
    <row r="32" spans="1:4" x14ac:dyDescent="0.2">
      <c r="A32" s="237" t="s">
        <v>77</v>
      </c>
      <c r="B32" s="237" t="s">
        <v>78</v>
      </c>
      <c r="C32" s="238" t="s">
        <v>79</v>
      </c>
      <c r="D32" s="239">
        <v>16</v>
      </c>
    </row>
    <row r="33" spans="1:4" x14ac:dyDescent="0.2">
      <c r="A33" s="237" t="s">
        <v>80</v>
      </c>
      <c r="B33" s="237" t="s">
        <v>81</v>
      </c>
      <c r="C33" s="238" t="s">
        <v>81</v>
      </c>
      <c r="D33" s="239">
        <v>6</v>
      </c>
    </row>
    <row r="34" spans="1:4" x14ac:dyDescent="0.2">
      <c r="A34" s="237" t="s">
        <v>82</v>
      </c>
      <c r="B34" s="237" t="s">
        <v>83</v>
      </c>
      <c r="C34" s="238" t="s">
        <v>84</v>
      </c>
      <c r="D34" s="239">
        <v>9</v>
      </c>
    </row>
    <row r="35" spans="1:4" x14ac:dyDescent="0.2">
      <c r="A35" s="237" t="s">
        <v>85</v>
      </c>
      <c r="B35" s="237" t="s">
        <v>86</v>
      </c>
      <c r="C35" s="238" t="s">
        <v>87</v>
      </c>
      <c r="D35" s="239">
        <v>14</v>
      </c>
    </row>
    <row r="36" spans="1:4" x14ac:dyDescent="0.2">
      <c r="A36" s="237" t="s">
        <v>88</v>
      </c>
      <c r="B36" s="237" t="s">
        <v>89</v>
      </c>
      <c r="C36" s="238" t="s">
        <v>89</v>
      </c>
      <c r="D36" s="239">
        <v>15</v>
      </c>
    </row>
    <row r="37" spans="1:4" x14ac:dyDescent="0.2">
      <c r="A37" s="237" t="s">
        <v>90</v>
      </c>
      <c r="B37" s="237" t="s">
        <v>91</v>
      </c>
      <c r="C37" s="238" t="s">
        <v>92</v>
      </c>
      <c r="D37" s="239">
        <v>2</v>
      </c>
    </row>
    <row r="38" spans="1:4" x14ac:dyDescent="0.2">
      <c r="A38" s="237" t="s">
        <v>93</v>
      </c>
      <c r="B38" s="237" t="s">
        <v>94</v>
      </c>
      <c r="C38" s="238" t="s">
        <v>95</v>
      </c>
      <c r="D38" s="239">
        <v>5</v>
      </c>
    </row>
    <row r="39" spans="1:4" x14ac:dyDescent="0.2">
      <c r="A39" s="237" t="s">
        <v>96</v>
      </c>
      <c r="B39" s="237" t="s">
        <v>97</v>
      </c>
      <c r="C39" s="238" t="s">
        <v>95</v>
      </c>
      <c r="D39" s="239">
        <v>4</v>
      </c>
    </row>
    <row r="40" spans="1:4" x14ac:dyDescent="0.2">
      <c r="A40" s="237" t="s">
        <v>98</v>
      </c>
      <c r="B40" s="237" t="s">
        <v>99</v>
      </c>
      <c r="C40" s="238" t="s">
        <v>100</v>
      </c>
      <c r="D40" s="239">
        <v>1</v>
      </c>
    </row>
    <row r="41" spans="1:4" x14ac:dyDescent="0.2">
      <c r="A41" s="237" t="s">
        <v>101</v>
      </c>
      <c r="B41" s="237" t="s">
        <v>102</v>
      </c>
      <c r="C41" s="238" t="s">
        <v>102</v>
      </c>
      <c r="D41" s="239">
        <v>1</v>
      </c>
    </row>
    <row r="42" spans="1:4" x14ac:dyDescent="0.2">
      <c r="A42" s="237" t="s">
        <v>103</v>
      </c>
      <c r="B42" s="237" t="s">
        <v>104</v>
      </c>
      <c r="C42" s="238" t="s">
        <v>105</v>
      </c>
      <c r="D42" s="239">
        <v>4</v>
      </c>
    </row>
    <row r="43" spans="1:4" x14ac:dyDescent="0.2">
      <c r="A43" s="237" t="s">
        <v>106</v>
      </c>
      <c r="B43" s="237" t="s">
        <v>107</v>
      </c>
      <c r="C43" s="238" t="s">
        <v>105</v>
      </c>
      <c r="D43" s="239">
        <v>2</v>
      </c>
    </row>
    <row r="44" spans="1:4" x14ac:dyDescent="0.2">
      <c r="A44" s="237" t="s">
        <v>108</v>
      </c>
      <c r="B44" s="237" t="s">
        <v>109</v>
      </c>
      <c r="C44" s="238" t="s">
        <v>110</v>
      </c>
      <c r="D44" s="239">
        <v>2</v>
      </c>
    </row>
    <row r="45" spans="1:4" x14ac:dyDescent="0.2">
      <c r="A45" s="237" t="s">
        <v>111</v>
      </c>
      <c r="B45" s="237" t="s">
        <v>112</v>
      </c>
      <c r="C45" s="238" t="s">
        <v>113</v>
      </c>
      <c r="D45" s="239">
        <v>1</v>
      </c>
    </row>
    <row r="46" spans="1:4" x14ac:dyDescent="0.2">
      <c r="A46" s="237" t="s">
        <v>114</v>
      </c>
      <c r="B46" s="237" t="s">
        <v>115</v>
      </c>
      <c r="C46" s="238" t="s">
        <v>116</v>
      </c>
      <c r="D46" s="239">
        <v>1</v>
      </c>
    </row>
    <row r="47" spans="1:4" x14ac:dyDescent="0.2">
      <c r="A47" s="237" t="s">
        <v>117</v>
      </c>
      <c r="B47" s="237" t="s">
        <v>118</v>
      </c>
      <c r="C47" s="238" t="s">
        <v>119</v>
      </c>
      <c r="D47" s="239">
        <v>34</v>
      </c>
    </row>
    <row r="48" spans="1:4" x14ac:dyDescent="0.2">
      <c r="A48" s="237" t="s">
        <v>120</v>
      </c>
      <c r="B48" s="237" t="s">
        <v>121</v>
      </c>
      <c r="C48" s="238" t="s">
        <v>122</v>
      </c>
      <c r="D48" s="239">
        <v>40.5</v>
      </c>
    </row>
    <row r="49" spans="1:4" x14ac:dyDescent="0.2">
      <c r="A49" s="237" t="s">
        <v>123</v>
      </c>
      <c r="B49" s="237" t="s">
        <v>124</v>
      </c>
      <c r="C49" s="238" t="s">
        <v>124</v>
      </c>
      <c r="D49" s="239">
        <v>2</v>
      </c>
    </row>
    <row r="50" spans="1:4" x14ac:dyDescent="0.2">
      <c r="A50" s="237" t="s">
        <v>125</v>
      </c>
      <c r="B50" s="237" t="s">
        <v>126</v>
      </c>
      <c r="C50" s="238" t="s">
        <v>127</v>
      </c>
      <c r="D50" s="239">
        <v>2</v>
      </c>
    </row>
    <row r="51" spans="1:4" x14ac:dyDescent="0.2">
      <c r="A51" s="237" t="s">
        <v>128</v>
      </c>
      <c r="B51" s="237" t="s">
        <v>129</v>
      </c>
      <c r="C51" s="238" t="s">
        <v>130</v>
      </c>
      <c r="D51" s="239">
        <v>4</v>
      </c>
    </row>
    <row r="52" spans="1:4" x14ac:dyDescent="0.2">
      <c r="A52" s="237" t="s">
        <v>131</v>
      </c>
      <c r="B52" s="237" t="s">
        <v>132</v>
      </c>
      <c r="C52" s="238" t="s">
        <v>133</v>
      </c>
      <c r="D52" s="239">
        <v>4</v>
      </c>
    </row>
    <row r="53" spans="1:4" x14ac:dyDescent="0.2">
      <c r="A53" s="237" t="s">
        <v>134</v>
      </c>
      <c r="B53" s="237" t="s">
        <v>135</v>
      </c>
      <c r="C53" s="238" t="s">
        <v>136</v>
      </c>
      <c r="D53" s="239">
        <v>1</v>
      </c>
    </row>
    <row r="54" spans="1:4" x14ac:dyDescent="0.2">
      <c r="A54" s="237" t="s">
        <v>137</v>
      </c>
      <c r="B54" s="237" t="s">
        <v>138</v>
      </c>
      <c r="C54" s="238" t="s">
        <v>139</v>
      </c>
      <c r="D54" s="239">
        <v>2</v>
      </c>
    </row>
    <row r="55" spans="1:4" x14ac:dyDescent="0.2">
      <c r="A55" s="237" t="s">
        <v>140</v>
      </c>
      <c r="B55" s="237" t="s">
        <v>141</v>
      </c>
      <c r="C55" s="238" t="s">
        <v>142</v>
      </c>
      <c r="D55" s="239">
        <v>2</v>
      </c>
    </row>
    <row r="56" spans="1:4" x14ac:dyDescent="0.2">
      <c r="A56" s="237" t="s">
        <v>143</v>
      </c>
      <c r="B56" s="237" t="s">
        <v>144</v>
      </c>
      <c r="C56" s="238" t="s">
        <v>145</v>
      </c>
      <c r="D56" s="239">
        <v>1</v>
      </c>
    </row>
    <row r="57" spans="1:4" x14ac:dyDescent="0.2">
      <c r="A57" s="237" t="s">
        <v>146</v>
      </c>
      <c r="B57" s="237" t="s">
        <v>147</v>
      </c>
      <c r="C57" s="238" t="s">
        <v>148</v>
      </c>
      <c r="D57" s="239">
        <v>1.5</v>
      </c>
    </row>
    <row r="58" spans="1:4" x14ac:dyDescent="0.2">
      <c r="A58" s="237" t="s">
        <v>149</v>
      </c>
      <c r="B58" s="237" t="s">
        <v>150</v>
      </c>
      <c r="C58" s="238" t="s">
        <v>151</v>
      </c>
      <c r="D58" s="239">
        <v>3</v>
      </c>
    </row>
    <row r="59" spans="1:4" x14ac:dyDescent="0.2">
      <c r="A59" s="237" t="s">
        <v>152</v>
      </c>
      <c r="B59" s="237" t="s">
        <v>153</v>
      </c>
      <c r="C59" s="238" t="s">
        <v>154</v>
      </c>
      <c r="D59" s="239">
        <v>4</v>
      </c>
    </row>
    <row r="60" spans="1:4" x14ac:dyDescent="0.2">
      <c r="A60" s="237" t="s">
        <v>155</v>
      </c>
      <c r="B60" s="237" t="s">
        <v>156</v>
      </c>
      <c r="C60" s="238" t="s">
        <v>157</v>
      </c>
      <c r="D60" s="239">
        <v>1</v>
      </c>
    </row>
    <row r="61" spans="1:4" x14ac:dyDescent="0.2">
      <c r="A61" s="237" t="s">
        <v>158</v>
      </c>
      <c r="B61" s="237" t="s">
        <v>159</v>
      </c>
      <c r="C61" s="238" t="s">
        <v>160</v>
      </c>
      <c r="D61" s="239">
        <v>2</v>
      </c>
    </row>
    <row r="62" spans="1:4" x14ac:dyDescent="0.2">
      <c r="A62" s="237" t="s">
        <v>161</v>
      </c>
      <c r="B62" s="237" t="s">
        <v>162</v>
      </c>
      <c r="C62" s="238" t="s">
        <v>163</v>
      </c>
      <c r="D62" s="239">
        <v>12</v>
      </c>
    </row>
    <row r="63" spans="1:4" x14ac:dyDescent="0.2">
      <c r="A63" s="237" t="s">
        <v>164</v>
      </c>
      <c r="B63" s="237" t="s">
        <v>165</v>
      </c>
      <c r="C63" s="238" t="s">
        <v>166</v>
      </c>
      <c r="D63" s="239">
        <v>4</v>
      </c>
    </row>
    <row r="64" spans="1:4" x14ac:dyDescent="0.2">
      <c r="A64" s="237" t="s">
        <v>167</v>
      </c>
      <c r="B64" s="237" t="s">
        <v>168</v>
      </c>
      <c r="C64" s="238" t="s">
        <v>169</v>
      </c>
      <c r="D64" s="239">
        <v>10</v>
      </c>
    </row>
    <row r="65" spans="1:4" x14ac:dyDescent="0.2">
      <c r="A65" s="237" t="s">
        <v>170</v>
      </c>
      <c r="B65" s="237" t="s">
        <v>171</v>
      </c>
      <c r="C65" s="238" t="s">
        <v>169</v>
      </c>
      <c r="D65" s="239">
        <v>35</v>
      </c>
    </row>
    <row r="66" spans="1:4" x14ac:dyDescent="0.2">
      <c r="A66" s="237" t="s">
        <v>172</v>
      </c>
      <c r="B66" s="237" t="s">
        <v>173</v>
      </c>
      <c r="C66" s="238" t="s">
        <v>174</v>
      </c>
      <c r="D66" s="239">
        <v>60</v>
      </c>
    </row>
    <row r="67" spans="1:4" x14ac:dyDescent="0.2">
      <c r="A67" s="237" t="s">
        <v>175</v>
      </c>
      <c r="B67" s="237" t="s">
        <v>176</v>
      </c>
      <c r="C67" s="238" t="s">
        <v>177</v>
      </c>
      <c r="D67" s="239">
        <v>55.5</v>
      </c>
    </row>
    <row r="68" spans="1:4" x14ac:dyDescent="0.2">
      <c r="A68" s="237" t="s">
        <v>178</v>
      </c>
      <c r="B68" s="237" t="s">
        <v>179</v>
      </c>
      <c r="C68" s="238" t="s">
        <v>180</v>
      </c>
      <c r="D68" s="239">
        <v>17</v>
      </c>
    </row>
    <row r="69" spans="1:4" x14ac:dyDescent="0.2">
      <c r="A69" s="237" t="s">
        <v>181</v>
      </c>
      <c r="B69" s="237" t="s">
        <v>182</v>
      </c>
      <c r="C69" s="238" t="s">
        <v>183</v>
      </c>
      <c r="D69" s="239">
        <v>14</v>
      </c>
    </row>
    <row r="70" spans="1:4" x14ac:dyDescent="0.2">
      <c r="A70" s="237" t="s">
        <v>184</v>
      </c>
      <c r="B70" s="237" t="s">
        <v>185</v>
      </c>
      <c r="C70" s="238" t="s">
        <v>186</v>
      </c>
      <c r="D70" s="239">
        <v>10</v>
      </c>
    </row>
    <row r="71" spans="1:4" x14ac:dyDescent="0.2">
      <c r="A71" s="237" t="s">
        <v>187</v>
      </c>
      <c r="B71" s="237" t="s">
        <v>188</v>
      </c>
      <c r="C71" s="238" t="s">
        <v>189</v>
      </c>
      <c r="D71" s="239">
        <v>20</v>
      </c>
    </row>
    <row r="72" spans="1:4" x14ac:dyDescent="0.2">
      <c r="A72" s="237" t="s">
        <v>190</v>
      </c>
      <c r="B72" s="237" t="s">
        <v>191</v>
      </c>
      <c r="C72" s="238" t="s">
        <v>192</v>
      </c>
      <c r="D72" s="239">
        <v>8</v>
      </c>
    </row>
    <row r="73" spans="1:4" x14ac:dyDescent="0.2">
      <c r="A73" s="237" t="s">
        <v>193</v>
      </c>
      <c r="B73" s="237" t="s">
        <v>194</v>
      </c>
      <c r="C73" s="238" t="s">
        <v>195</v>
      </c>
      <c r="D73" s="239">
        <v>10</v>
      </c>
    </row>
    <row r="74" spans="1:4" x14ac:dyDescent="0.2">
      <c r="A74" s="237" t="s">
        <v>196</v>
      </c>
      <c r="B74" s="237" t="s">
        <v>197</v>
      </c>
      <c r="C74" s="238" t="s">
        <v>195</v>
      </c>
      <c r="D74" s="239">
        <v>5</v>
      </c>
    </row>
    <row r="75" spans="1:4" x14ac:dyDescent="0.2">
      <c r="A75" s="237" t="s">
        <v>198</v>
      </c>
      <c r="B75" s="237" t="s">
        <v>199</v>
      </c>
      <c r="C75" s="238" t="s">
        <v>200</v>
      </c>
      <c r="D75" s="239">
        <v>10</v>
      </c>
    </row>
    <row r="76" spans="1:4" x14ac:dyDescent="0.2">
      <c r="A76" s="237" t="s">
        <v>201</v>
      </c>
      <c r="B76" s="237" t="s">
        <v>202</v>
      </c>
      <c r="C76" s="238" t="s">
        <v>203</v>
      </c>
      <c r="D76" s="239">
        <v>7</v>
      </c>
    </row>
    <row r="77" spans="1:4" x14ac:dyDescent="0.2">
      <c r="A77" s="237" t="s">
        <v>204</v>
      </c>
      <c r="B77" s="237" t="s">
        <v>205</v>
      </c>
      <c r="C77" s="238" t="s">
        <v>206</v>
      </c>
      <c r="D77" s="239">
        <v>12</v>
      </c>
    </row>
    <row r="78" spans="1:4" x14ac:dyDescent="0.2">
      <c r="A78" s="237" t="s">
        <v>207</v>
      </c>
      <c r="B78" s="237" t="s">
        <v>208</v>
      </c>
      <c r="C78" s="238" t="s">
        <v>209</v>
      </c>
      <c r="D78" s="239">
        <v>12</v>
      </c>
    </row>
    <row r="79" spans="1:4" x14ac:dyDescent="0.2">
      <c r="A79" s="237" t="s">
        <v>210</v>
      </c>
      <c r="B79" s="237" t="s">
        <v>211</v>
      </c>
      <c r="C79" s="238" t="s">
        <v>212</v>
      </c>
      <c r="D79" s="239">
        <v>12</v>
      </c>
    </row>
    <row r="80" spans="1:4" x14ac:dyDescent="0.2">
      <c r="A80" s="237" t="s">
        <v>213</v>
      </c>
      <c r="B80" s="237" t="s">
        <v>214</v>
      </c>
      <c r="C80" s="238" t="s">
        <v>215</v>
      </c>
      <c r="D80" s="239">
        <v>16</v>
      </c>
    </row>
    <row r="81" spans="1:4" x14ac:dyDescent="0.2">
      <c r="A81" s="237" t="s">
        <v>216</v>
      </c>
      <c r="B81" s="237" t="s">
        <v>217</v>
      </c>
      <c r="C81" s="238" t="s">
        <v>218</v>
      </c>
      <c r="D81" s="239">
        <v>17</v>
      </c>
    </row>
    <row r="82" spans="1:4" x14ac:dyDescent="0.2">
      <c r="A82" s="237" t="s">
        <v>219</v>
      </c>
      <c r="B82" s="237" t="s">
        <v>220</v>
      </c>
      <c r="C82" s="238" t="s">
        <v>221</v>
      </c>
      <c r="D82" s="239">
        <v>0</v>
      </c>
    </row>
    <row r="83" spans="1:4" x14ac:dyDescent="0.2">
      <c r="A83" s="237" t="s">
        <v>222</v>
      </c>
      <c r="B83" s="237" t="s">
        <v>223</v>
      </c>
      <c r="C83" s="238" t="s">
        <v>224</v>
      </c>
      <c r="D83" s="239">
        <v>12</v>
      </c>
    </row>
    <row r="84" spans="1:4" x14ac:dyDescent="0.2">
      <c r="A84" s="237" t="s">
        <v>225</v>
      </c>
      <c r="B84" s="237" t="s">
        <v>226</v>
      </c>
      <c r="C84" s="238" t="s">
        <v>227</v>
      </c>
      <c r="D84" s="239">
        <v>45</v>
      </c>
    </row>
    <row r="85" spans="1:4" x14ac:dyDescent="0.2">
      <c r="A85" s="237" t="s">
        <v>228</v>
      </c>
      <c r="B85" s="237" t="s">
        <v>229</v>
      </c>
      <c r="C85" s="238" t="s">
        <v>230</v>
      </c>
      <c r="D85" s="239">
        <v>45</v>
      </c>
    </row>
    <row r="86" spans="1:4" x14ac:dyDescent="0.2">
      <c r="A86" s="237" t="s">
        <v>231</v>
      </c>
      <c r="B86" s="237" t="s">
        <v>232</v>
      </c>
      <c r="C86" s="238" t="s">
        <v>233</v>
      </c>
      <c r="D86" s="239">
        <v>12</v>
      </c>
    </row>
    <row r="87" spans="1:4" x14ac:dyDescent="0.2">
      <c r="A87" s="237" t="s">
        <v>234</v>
      </c>
      <c r="B87" s="237" t="s">
        <v>235</v>
      </c>
      <c r="C87" s="238" t="s">
        <v>236</v>
      </c>
      <c r="D87" s="239">
        <v>14.5</v>
      </c>
    </row>
    <row r="88" spans="1:4" x14ac:dyDescent="0.2">
      <c r="A88" s="237" t="s">
        <v>237</v>
      </c>
      <c r="B88" s="237" t="s">
        <v>238</v>
      </c>
      <c r="C88" s="238" t="s">
        <v>236</v>
      </c>
      <c r="D88" s="239">
        <v>14.5</v>
      </c>
    </row>
    <row r="89" spans="1:4" x14ac:dyDescent="0.2">
      <c r="A89" s="237" t="s">
        <v>239</v>
      </c>
      <c r="B89" s="237" t="s">
        <v>240</v>
      </c>
      <c r="C89" s="238" t="s">
        <v>241</v>
      </c>
      <c r="D89" s="239">
        <v>25</v>
      </c>
    </row>
    <row r="90" spans="1:4" x14ac:dyDescent="0.2">
      <c r="A90" s="237" t="s">
        <v>242</v>
      </c>
      <c r="B90" s="237" t="s">
        <v>243</v>
      </c>
      <c r="C90" s="238" t="s">
        <v>243</v>
      </c>
      <c r="D90" s="239">
        <v>72</v>
      </c>
    </row>
    <row r="91" spans="1:4" x14ac:dyDescent="0.2">
      <c r="A91" s="237" t="s">
        <v>244</v>
      </c>
      <c r="B91" s="237" t="s">
        <v>245</v>
      </c>
      <c r="C91" s="238" t="s">
        <v>246</v>
      </c>
      <c r="D91" s="239">
        <v>10</v>
      </c>
    </row>
    <row r="92" spans="1:4" x14ac:dyDescent="0.2">
      <c r="A92" s="237" t="s">
        <v>247</v>
      </c>
      <c r="B92" s="237" t="s">
        <v>248</v>
      </c>
      <c r="C92" s="238" t="s">
        <v>246</v>
      </c>
      <c r="D92" s="239">
        <v>8</v>
      </c>
    </row>
    <row r="93" spans="1:4" x14ac:dyDescent="0.2">
      <c r="A93" s="237" t="s">
        <v>249</v>
      </c>
      <c r="B93" s="237" t="s">
        <v>250</v>
      </c>
      <c r="C93" s="238" t="s">
        <v>251</v>
      </c>
      <c r="D93" s="239">
        <v>10</v>
      </c>
    </row>
    <row r="94" spans="1:4" x14ac:dyDescent="0.2">
      <c r="A94" s="237" t="s">
        <v>252</v>
      </c>
      <c r="B94" s="237" t="s">
        <v>253</v>
      </c>
      <c r="C94" s="238" t="s">
        <v>251</v>
      </c>
      <c r="D94" s="239">
        <v>12</v>
      </c>
    </row>
    <row r="95" spans="1:4" x14ac:dyDescent="0.2">
      <c r="A95" s="237" t="s">
        <v>254</v>
      </c>
      <c r="B95" s="237" t="s">
        <v>255</v>
      </c>
      <c r="C95" s="238" t="s">
        <v>251</v>
      </c>
      <c r="D95" s="239">
        <v>14</v>
      </c>
    </row>
    <row r="96" spans="1:4" x14ac:dyDescent="0.2">
      <c r="A96" s="237" t="s">
        <v>256</v>
      </c>
      <c r="B96" s="237" t="s">
        <v>257</v>
      </c>
      <c r="C96" s="238" t="s">
        <v>258</v>
      </c>
      <c r="D96" s="239">
        <v>8</v>
      </c>
    </row>
    <row r="97" spans="1:4" x14ac:dyDescent="0.2">
      <c r="A97" s="237" t="s">
        <v>259</v>
      </c>
      <c r="B97" s="237" t="s">
        <v>260</v>
      </c>
      <c r="C97" s="238" t="s">
        <v>260</v>
      </c>
      <c r="D97" s="239">
        <v>26</v>
      </c>
    </row>
    <row r="98" spans="1:4" x14ac:dyDescent="0.2">
      <c r="A98" s="237" t="s">
        <v>261</v>
      </c>
      <c r="B98" s="237" t="s">
        <v>262</v>
      </c>
      <c r="C98" s="238" t="s">
        <v>263</v>
      </c>
      <c r="D98" s="239">
        <v>10</v>
      </c>
    </row>
    <row r="99" spans="1:4" x14ac:dyDescent="0.2">
      <c r="A99" s="237" t="s">
        <v>264</v>
      </c>
      <c r="B99" s="237" t="s">
        <v>265</v>
      </c>
      <c r="C99" s="238" t="s">
        <v>266</v>
      </c>
      <c r="D99" s="239">
        <v>12</v>
      </c>
    </row>
    <row r="100" spans="1:4" x14ac:dyDescent="0.2">
      <c r="A100" s="237" t="s">
        <v>267</v>
      </c>
      <c r="B100" s="237" t="s">
        <v>268</v>
      </c>
      <c r="C100" s="238" t="s">
        <v>263</v>
      </c>
      <c r="D100" s="239">
        <v>14</v>
      </c>
    </row>
    <row r="101" spans="1:4" x14ac:dyDescent="0.2">
      <c r="A101" s="237" t="s">
        <v>269</v>
      </c>
      <c r="B101" s="237" t="s">
        <v>270</v>
      </c>
      <c r="C101" s="238" t="s">
        <v>263</v>
      </c>
      <c r="D101" s="239">
        <v>8</v>
      </c>
    </row>
    <row r="102" spans="1:4" x14ac:dyDescent="0.2">
      <c r="A102" s="237" t="s">
        <v>271</v>
      </c>
      <c r="B102" s="237" t="s">
        <v>272</v>
      </c>
      <c r="C102" s="238" t="s">
        <v>273</v>
      </c>
      <c r="D102" s="239">
        <v>45</v>
      </c>
    </row>
    <row r="103" spans="1:4" x14ac:dyDescent="0.2">
      <c r="A103" s="237" t="s">
        <v>274</v>
      </c>
      <c r="B103" s="237" t="s">
        <v>275</v>
      </c>
      <c r="C103" s="238" t="s">
        <v>276</v>
      </c>
      <c r="D103" s="239">
        <v>7</v>
      </c>
    </row>
    <row r="104" spans="1:4" x14ac:dyDescent="0.2">
      <c r="A104" s="237" t="s">
        <v>277</v>
      </c>
      <c r="B104" s="237" t="s">
        <v>278</v>
      </c>
      <c r="C104" s="238" t="s">
        <v>279</v>
      </c>
      <c r="D104" s="239">
        <v>7</v>
      </c>
    </row>
    <row r="105" spans="1:4" x14ac:dyDescent="0.2">
      <c r="A105" s="237" t="s">
        <v>280</v>
      </c>
      <c r="B105" s="237" t="s">
        <v>281</v>
      </c>
      <c r="C105" s="238" t="s">
        <v>282</v>
      </c>
      <c r="D105" s="239">
        <v>7</v>
      </c>
    </row>
    <row r="106" spans="1:4" x14ac:dyDescent="0.2">
      <c r="A106" s="237" t="s">
        <v>283</v>
      </c>
      <c r="B106" s="237" t="s">
        <v>284</v>
      </c>
      <c r="C106" s="238" t="s">
        <v>285</v>
      </c>
      <c r="D106" s="239">
        <v>5</v>
      </c>
    </row>
    <row r="107" spans="1:4" x14ac:dyDescent="0.2">
      <c r="A107" s="237" t="s">
        <v>286</v>
      </c>
      <c r="B107" s="237" t="s">
        <v>287</v>
      </c>
      <c r="C107" s="238" t="s">
        <v>285</v>
      </c>
      <c r="D107" s="239">
        <v>5</v>
      </c>
    </row>
    <row r="108" spans="1:4" x14ac:dyDescent="0.2">
      <c r="A108" s="237" t="s">
        <v>288</v>
      </c>
      <c r="B108" s="237" t="s">
        <v>289</v>
      </c>
      <c r="C108" s="238" t="s">
        <v>290</v>
      </c>
      <c r="D108" s="239">
        <v>6</v>
      </c>
    </row>
    <row r="109" spans="1:4" x14ac:dyDescent="0.2">
      <c r="A109" s="237" t="s">
        <v>291</v>
      </c>
      <c r="B109" s="237" t="s">
        <v>292</v>
      </c>
      <c r="C109" s="238" t="s">
        <v>293</v>
      </c>
      <c r="D109" s="239">
        <v>6</v>
      </c>
    </row>
    <row r="110" spans="1:4" x14ac:dyDescent="0.2">
      <c r="A110" s="237" t="s">
        <v>294</v>
      </c>
      <c r="B110" s="237" t="s">
        <v>295</v>
      </c>
      <c r="C110" s="238" t="s">
        <v>296</v>
      </c>
      <c r="D110" s="239">
        <v>5</v>
      </c>
    </row>
    <row r="111" spans="1:4" x14ac:dyDescent="0.2">
      <c r="A111" s="237" t="s">
        <v>297</v>
      </c>
      <c r="B111" s="237" t="s">
        <v>298</v>
      </c>
      <c r="C111" s="238" t="s">
        <v>296</v>
      </c>
      <c r="D111" s="239">
        <v>5</v>
      </c>
    </row>
    <row r="112" spans="1:4" x14ac:dyDescent="0.2">
      <c r="A112" s="237" t="s">
        <v>299</v>
      </c>
      <c r="B112" s="237" t="s">
        <v>300</v>
      </c>
      <c r="C112" s="238" t="s">
        <v>296</v>
      </c>
      <c r="D112" s="239">
        <v>5</v>
      </c>
    </row>
    <row r="113" spans="1:4" x14ac:dyDescent="0.2">
      <c r="A113" s="237" t="s">
        <v>301</v>
      </c>
      <c r="B113" s="237" t="s">
        <v>302</v>
      </c>
      <c r="C113" s="238" t="s">
        <v>296</v>
      </c>
      <c r="D113" s="239">
        <v>5</v>
      </c>
    </row>
    <row r="114" spans="1:4" x14ac:dyDescent="0.2">
      <c r="A114" s="237" t="s">
        <v>303</v>
      </c>
      <c r="B114" s="237" t="s">
        <v>304</v>
      </c>
      <c r="C114" s="238" t="s">
        <v>296</v>
      </c>
      <c r="D114" s="239">
        <v>5</v>
      </c>
    </row>
    <row r="115" spans="1:4" x14ac:dyDescent="0.2">
      <c r="A115" s="237" t="s">
        <v>305</v>
      </c>
      <c r="B115" s="237" t="s">
        <v>306</v>
      </c>
      <c r="C115" s="238" t="s">
        <v>307</v>
      </c>
      <c r="D115" s="239">
        <v>40</v>
      </c>
    </row>
    <row r="116" spans="1:4" x14ac:dyDescent="0.2">
      <c r="A116" s="237" t="s">
        <v>308</v>
      </c>
      <c r="B116" s="237" t="s">
        <v>309</v>
      </c>
      <c r="C116" s="238" t="s">
        <v>310</v>
      </c>
      <c r="D116" s="239">
        <v>12</v>
      </c>
    </row>
    <row r="117" spans="1:4" x14ac:dyDescent="0.2">
      <c r="A117" s="237" t="s">
        <v>311</v>
      </c>
      <c r="B117" s="237" t="s">
        <v>312</v>
      </c>
      <c r="C117" s="238" t="s">
        <v>313</v>
      </c>
      <c r="D117" s="239">
        <v>38</v>
      </c>
    </row>
    <row r="118" spans="1:4" x14ac:dyDescent="0.2">
      <c r="A118" s="237" t="s">
        <v>314</v>
      </c>
      <c r="B118" s="237" t="s">
        <v>315</v>
      </c>
      <c r="C118" s="238" t="s">
        <v>316</v>
      </c>
      <c r="D118" s="239">
        <v>105</v>
      </c>
    </row>
    <row r="119" spans="1:4" x14ac:dyDescent="0.2">
      <c r="A119" s="237" t="s">
        <v>317</v>
      </c>
      <c r="B119" s="237" t="s">
        <v>318</v>
      </c>
      <c r="C119" s="238" t="s">
        <v>319</v>
      </c>
      <c r="D119" s="239">
        <v>76</v>
      </c>
    </row>
    <row r="120" spans="1:4" x14ac:dyDescent="0.2">
      <c r="A120" s="237" t="s">
        <v>320</v>
      </c>
      <c r="B120" s="237" t="s">
        <v>321</v>
      </c>
      <c r="C120" s="238" t="s">
        <v>322</v>
      </c>
      <c r="D120" s="239">
        <v>260</v>
      </c>
    </row>
    <row r="121" spans="1:4" x14ac:dyDescent="0.2">
      <c r="A121" s="237" t="s">
        <v>323</v>
      </c>
      <c r="B121" s="237" t="s">
        <v>324</v>
      </c>
      <c r="C121" s="238" t="s">
        <v>325</v>
      </c>
      <c r="D121" s="239">
        <v>14</v>
      </c>
    </row>
    <row r="122" spans="1:4" x14ac:dyDescent="0.2">
      <c r="A122" s="237" t="s">
        <v>326</v>
      </c>
      <c r="B122" s="237" t="s">
        <v>327</v>
      </c>
      <c r="C122" s="238" t="s">
        <v>328</v>
      </c>
      <c r="D122" s="239">
        <v>12</v>
      </c>
    </row>
    <row r="123" spans="1:4" x14ac:dyDescent="0.2">
      <c r="A123" s="237" t="s">
        <v>329</v>
      </c>
      <c r="B123" s="237" t="s">
        <v>330</v>
      </c>
      <c r="C123" s="238" t="s">
        <v>331</v>
      </c>
      <c r="D123" s="239">
        <v>6</v>
      </c>
    </row>
    <row r="124" spans="1:4" x14ac:dyDescent="0.2">
      <c r="A124" s="237" t="s">
        <v>332</v>
      </c>
      <c r="B124" s="237" t="s">
        <v>333</v>
      </c>
      <c r="C124" s="238" t="s">
        <v>334</v>
      </c>
      <c r="D124" s="239">
        <v>6</v>
      </c>
    </row>
    <row r="125" spans="1:4" x14ac:dyDescent="0.2">
      <c r="A125" s="237" t="s">
        <v>335</v>
      </c>
      <c r="B125" s="237" t="s">
        <v>336</v>
      </c>
      <c r="C125" s="238" t="s">
        <v>337</v>
      </c>
      <c r="D125" s="239">
        <v>165</v>
      </c>
    </row>
    <row r="126" spans="1:4" x14ac:dyDescent="0.2">
      <c r="A126" s="237" t="s">
        <v>338</v>
      </c>
      <c r="B126" s="237" t="s">
        <v>339</v>
      </c>
      <c r="C126" s="238" t="s">
        <v>340</v>
      </c>
      <c r="D126" s="239">
        <v>21</v>
      </c>
    </row>
    <row r="127" spans="1:4" x14ac:dyDescent="0.2">
      <c r="A127" s="237" t="s">
        <v>341</v>
      </c>
      <c r="B127" s="237" t="s">
        <v>342</v>
      </c>
      <c r="C127" s="238" t="s">
        <v>343</v>
      </c>
      <c r="D127" s="239">
        <v>12</v>
      </c>
    </row>
    <row r="128" spans="1:4" x14ac:dyDescent="0.2">
      <c r="A128" s="237" t="s">
        <v>344</v>
      </c>
      <c r="B128" s="237" t="s">
        <v>345</v>
      </c>
      <c r="C128" s="238" t="s">
        <v>346</v>
      </c>
      <c r="D128" s="239">
        <v>20</v>
      </c>
    </row>
    <row r="129" spans="1:4" x14ac:dyDescent="0.2">
      <c r="A129" s="237" t="s">
        <v>347</v>
      </c>
      <c r="B129" s="237" t="s">
        <v>348</v>
      </c>
      <c r="C129" s="238" t="s">
        <v>346</v>
      </c>
      <c r="D129" s="239">
        <v>10</v>
      </c>
    </row>
    <row r="130" spans="1:4" x14ac:dyDescent="0.2">
      <c r="A130" s="237" t="s">
        <v>349</v>
      </c>
      <c r="B130" s="237" t="s">
        <v>350</v>
      </c>
      <c r="C130" s="238" t="s">
        <v>346</v>
      </c>
      <c r="D130" s="239">
        <v>30</v>
      </c>
    </row>
    <row r="131" spans="1:4" x14ac:dyDescent="0.2">
      <c r="A131" s="237" t="s">
        <v>351</v>
      </c>
      <c r="B131" s="237" t="s">
        <v>352</v>
      </c>
      <c r="C131" s="238" t="s">
        <v>353</v>
      </c>
      <c r="D131" s="239">
        <v>16</v>
      </c>
    </row>
    <row r="132" spans="1:4" x14ac:dyDescent="0.2">
      <c r="A132" s="237" t="s">
        <v>354</v>
      </c>
      <c r="B132" s="237" t="s">
        <v>355</v>
      </c>
      <c r="C132" s="238" t="s">
        <v>356</v>
      </c>
      <c r="D132" s="239">
        <v>14</v>
      </c>
    </row>
    <row r="133" spans="1:4" x14ac:dyDescent="0.2">
      <c r="A133" s="237" t="s">
        <v>357</v>
      </c>
      <c r="B133" s="237" t="s">
        <v>358</v>
      </c>
      <c r="C133" s="238" t="s">
        <v>359</v>
      </c>
      <c r="D133" s="239">
        <v>12</v>
      </c>
    </row>
    <row r="134" spans="1:4" x14ac:dyDescent="0.2">
      <c r="A134" s="237" t="s">
        <v>360</v>
      </c>
      <c r="B134" s="237" t="s">
        <v>361</v>
      </c>
      <c r="C134" s="238" t="s">
        <v>359</v>
      </c>
      <c r="D134" s="239">
        <v>9</v>
      </c>
    </row>
    <row r="135" spans="1:4" x14ac:dyDescent="0.2">
      <c r="A135" s="237" t="s">
        <v>362</v>
      </c>
      <c r="B135" s="237" t="s">
        <v>363</v>
      </c>
      <c r="C135" s="238" t="s">
        <v>359</v>
      </c>
      <c r="D135" s="239">
        <v>15</v>
      </c>
    </row>
    <row r="136" spans="1:4" x14ac:dyDescent="0.2">
      <c r="A136" s="237" t="s">
        <v>364</v>
      </c>
      <c r="B136" s="237" t="s">
        <v>365</v>
      </c>
      <c r="C136" s="238" t="s">
        <v>359</v>
      </c>
      <c r="D136" s="239">
        <v>20</v>
      </c>
    </row>
    <row r="137" spans="1:4" x14ac:dyDescent="0.2">
      <c r="A137" s="237" t="s">
        <v>366</v>
      </c>
      <c r="B137" s="237" t="s">
        <v>367</v>
      </c>
      <c r="C137" s="238" t="s">
        <v>359</v>
      </c>
      <c r="D137" s="239">
        <v>30</v>
      </c>
    </row>
    <row r="138" spans="1:4" x14ac:dyDescent="0.2">
      <c r="A138" s="237" t="s">
        <v>368</v>
      </c>
      <c r="B138" s="237" t="s">
        <v>369</v>
      </c>
      <c r="C138" s="238" t="s">
        <v>359</v>
      </c>
      <c r="D138" s="239">
        <v>55</v>
      </c>
    </row>
    <row r="139" spans="1:4" x14ac:dyDescent="0.2">
      <c r="A139" s="237" t="s">
        <v>370</v>
      </c>
      <c r="B139" s="237" t="s">
        <v>371</v>
      </c>
      <c r="C139" s="238" t="s">
        <v>372</v>
      </c>
      <c r="D139" s="239">
        <v>30</v>
      </c>
    </row>
    <row r="140" spans="1:4" x14ac:dyDescent="0.2">
      <c r="A140" s="237" t="s">
        <v>373</v>
      </c>
      <c r="B140" s="237" t="s">
        <v>374</v>
      </c>
      <c r="C140" s="238" t="s">
        <v>375</v>
      </c>
      <c r="D140" s="239">
        <v>22</v>
      </c>
    </row>
    <row r="141" spans="1:4" x14ac:dyDescent="0.2">
      <c r="A141" s="237" t="s">
        <v>376</v>
      </c>
      <c r="B141" s="237" t="s">
        <v>377</v>
      </c>
      <c r="C141" s="238" t="s">
        <v>377</v>
      </c>
      <c r="D141" s="239">
        <v>7</v>
      </c>
    </row>
    <row r="142" spans="1:4" x14ac:dyDescent="0.2">
      <c r="A142" s="237" t="s">
        <v>378</v>
      </c>
      <c r="B142" s="237" t="s">
        <v>379</v>
      </c>
      <c r="C142" s="238" t="s">
        <v>380</v>
      </c>
      <c r="D142" s="239">
        <v>8</v>
      </c>
    </row>
    <row r="143" spans="1:4" x14ac:dyDescent="0.2">
      <c r="A143" s="237" t="s">
        <v>381</v>
      </c>
      <c r="B143" s="237" t="s">
        <v>382</v>
      </c>
      <c r="C143" s="238" t="s">
        <v>382</v>
      </c>
      <c r="D143" s="239">
        <v>9</v>
      </c>
    </row>
    <row r="144" spans="1:4" x14ac:dyDescent="0.2">
      <c r="A144" s="237" t="s">
        <v>383</v>
      </c>
      <c r="B144" s="237" t="s">
        <v>384</v>
      </c>
      <c r="C144" s="238" t="s">
        <v>385</v>
      </c>
      <c r="D144" s="239">
        <v>14</v>
      </c>
    </row>
    <row r="145" spans="1:4" x14ac:dyDescent="0.2">
      <c r="A145" s="237" t="s">
        <v>386</v>
      </c>
      <c r="B145" s="237" t="s">
        <v>387</v>
      </c>
      <c r="C145" s="238" t="s">
        <v>388</v>
      </c>
      <c r="D145" s="239">
        <v>46</v>
      </c>
    </row>
    <row r="146" spans="1:4" x14ac:dyDescent="0.2">
      <c r="A146" s="237" t="s">
        <v>389</v>
      </c>
      <c r="B146" s="237" t="s">
        <v>390</v>
      </c>
      <c r="C146" s="238" t="s">
        <v>391</v>
      </c>
      <c r="D146" s="239">
        <v>16.5</v>
      </c>
    </row>
    <row r="147" spans="1:4" x14ac:dyDescent="0.2">
      <c r="A147" s="237" t="s">
        <v>392</v>
      </c>
      <c r="B147" s="237" t="s">
        <v>393</v>
      </c>
      <c r="C147" s="238" t="s">
        <v>394</v>
      </c>
      <c r="D147" s="239">
        <v>12.5</v>
      </c>
    </row>
    <row r="148" spans="1:4" x14ac:dyDescent="0.2">
      <c r="A148" s="237" t="s">
        <v>395</v>
      </c>
      <c r="B148" s="237" t="s">
        <v>396</v>
      </c>
      <c r="C148" s="238" t="s">
        <v>397</v>
      </c>
      <c r="D148" s="239">
        <v>12</v>
      </c>
    </row>
    <row r="149" spans="1:4" x14ac:dyDescent="0.2">
      <c r="A149" s="237" t="s">
        <v>398</v>
      </c>
      <c r="B149" s="237" t="s">
        <v>399</v>
      </c>
      <c r="C149" s="238" t="s">
        <v>400</v>
      </c>
      <c r="D149" s="239">
        <v>15</v>
      </c>
    </row>
    <row r="150" spans="1:4" x14ac:dyDescent="0.2">
      <c r="A150" s="237" t="s">
        <v>401</v>
      </c>
      <c r="B150" s="237" t="s">
        <v>402</v>
      </c>
      <c r="C150" s="238" t="s">
        <v>403</v>
      </c>
      <c r="D150" s="239">
        <v>20</v>
      </c>
    </row>
    <row r="151" spans="1:4" x14ac:dyDescent="0.2">
      <c r="A151" s="237" t="s">
        <v>404</v>
      </c>
      <c r="B151" s="237" t="s">
        <v>405</v>
      </c>
      <c r="C151" s="238" t="s">
        <v>406</v>
      </c>
      <c r="D151" s="239">
        <v>15</v>
      </c>
    </row>
    <row r="152" spans="1:4" x14ac:dyDescent="0.2">
      <c r="A152" s="237" t="s">
        <v>407</v>
      </c>
      <c r="B152" s="237" t="s">
        <v>408</v>
      </c>
      <c r="C152" s="238" t="s">
        <v>409</v>
      </c>
      <c r="D152" s="239">
        <v>12</v>
      </c>
    </row>
    <row r="153" spans="1:4" x14ac:dyDescent="0.2">
      <c r="A153" s="237" t="s">
        <v>410</v>
      </c>
      <c r="B153" s="237" t="s">
        <v>411</v>
      </c>
      <c r="C153" s="238" t="s">
        <v>409</v>
      </c>
      <c r="D153" s="239">
        <v>9</v>
      </c>
    </row>
    <row r="154" spans="1:4" x14ac:dyDescent="0.2">
      <c r="A154" s="237" t="s">
        <v>412</v>
      </c>
      <c r="B154" s="237" t="s">
        <v>413</v>
      </c>
      <c r="C154" s="238" t="s">
        <v>414</v>
      </c>
      <c r="D154" s="239">
        <v>2.2000000000000002</v>
      </c>
    </row>
    <row r="155" spans="1:4" x14ac:dyDescent="0.2">
      <c r="A155" s="237" t="s">
        <v>415</v>
      </c>
      <c r="B155" s="237" t="s">
        <v>416</v>
      </c>
      <c r="C155" s="238" t="s">
        <v>417</v>
      </c>
      <c r="D155" s="239">
        <v>5</v>
      </c>
    </row>
    <row r="156" spans="1:4" x14ac:dyDescent="0.2">
      <c r="A156" s="237" t="s">
        <v>418</v>
      </c>
      <c r="B156" s="237" t="s">
        <v>419</v>
      </c>
      <c r="C156" s="238" t="s">
        <v>418</v>
      </c>
      <c r="D156" s="239">
        <v>12</v>
      </c>
    </row>
    <row r="157" spans="1:4" x14ac:dyDescent="0.2">
      <c r="A157" s="237" t="s">
        <v>420</v>
      </c>
      <c r="B157" s="237" t="s">
        <v>421</v>
      </c>
      <c r="C157" s="238" t="s">
        <v>422</v>
      </c>
      <c r="D157" s="239">
        <v>60</v>
      </c>
    </row>
    <row r="158" spans="1:4" x14ac:dyDescent="0.2">
      <c r="A158" s="237" t="s">
        <v>423</v>
      </c>
      <c r="B158" s="237" t="s">
        <v>424</v>
      </c>
      <c r="C158" s="238" t="s">
        <v>425</v>
      </c>
      <c r="D158" s="239">
        <v>10</v>
      </c>
    </row>
    <row r="159" spans="1:4" x14ac:dyDescent="0.2">
      <c r="A159" s="237" t="s">
        <v>426</v>
      </c>
      <c r="B159" s="237" t="s">
        <v>427</v>
      </c>
      <c r="C159" s="238" t="s">
        <v>428</v>
      </c>
      <c r="D159" s="239">
        <v>5</v>
      </c>
    </row>
    <row r="160" spans="1:4" x14ac:dyDescent="0.2">
      <c r="A160" s="237" t="s">
        <v>429</v>
      </c>
      <c r="B160" s="237" t="s">
        <v>430</v>
      </c>
      <c r="C160" s="238" t="s">
        <v>431</v>
      </c>
      <c r="D160" s="239">
        <v>6</v>
      </c>
    </row>
    <row r="161" spans="1:4" x14ac:dyDescent="0.2">
      <c r="A161" s="237" t="s">
        <v>432</v>
      </c>
      <c r="B161" s="237" t="s">
        <v>433</v>
      </c>
      <c r="C161" s="238" t="s">
        <v>434</v>
      </c>
      <c r="D161" s="239">
        <v>6.5</v>
      </c>
    </row>
    <row r="162" spans="1:4" x14ac:dyDescent="0.2">
      <c r="A162" s="237" t="s">
        <v>435</v>
      </c>
      <c r="B162" s="237" t="s">
        <v>436</v>
      </c>
      <c r="C162" s="238" t="s">
        <v>437</v>
      </c>
      <c r="D162" s="239">
        <v>24.5</v>
      </c>
    </row>
    <row r="163" spans="1:4" x14ac:dyDescent="0.2">
      <c r="A163" s="237" t="s">
        <v>438</v>
      </c>
      <c r="B163" s="237" t="s">
        <v>439</v>
      </c>
      <c r="C163" s="238" t="s">
        <v>440</v>
      </c>
      <c r="D163" s="239">
        <v>12</v>
      </c>
    </row>
    <row r="164" spans="1:4" x14ac:dyDescent="0.2">
      <c r="A164" s="237" t="s">
        <v>441</v>
      </c>
      <c r="B164" s="237" t="s">
        <v>442</v>
      </c>
      <c r="C164" s="238" t="s">
        <v>443</v>
      </c>
      <c r="D164" s="239">
        <v>15</v>
      </c>
    </row>
    <row r="165" spans="1:4" x14ac:dyDescent="0.2">
      <c r="A165" s="237" t="s">
        <v>444</v>
      </c>
      <c r="B165" s="237" t="s">
        <v>445</v>
      </c>
      <c r="C165" s="238" t="s">
        <v>446</v>
      </c>
      <c r="D165" s="239">
        <v>6.5</v>
      </c>
    </row>
    <row r="166" spans="1:4" x14ac:dyDescent="0.2">
      <c r="A166" s="237" t="s">
        <v>447</v>
      </c>
      <c r="B166" s="237" t="s">
        <v>448</v>
      </c>
      <c r="C166" s="238" t="s">
        <v>449</v>
      </c>
      <c r="D166" s="239">
        <v>6</v>
      </c>
    </row>
    <row r="167" spans="1:4" x14ac:dyDescent="0.2">
      <c r="A167" s="237" t="s">
        <v>450</v>
      </c>
      <c r="B167" s="237" t="s">
        <v>451</v>
      </c>
      <c r="C167" s="238" t="s">
        <v>449</v>
      </c>
      <c r="D167" s="239">
        <v>9</v>
      </c>
    </row>
    <row r="168" spans="1:4" x14ac:dyDescent="0.2">
      <c r="A168" s="237" t="s">
        <v>452</v>
      </c>
      <c r="B168" s="237" t="s">
        <v>453</v>
      </c>
      <c r="C168" s="238" t="s">
        <v>454</v>
      </c>
      <c r="D168" s="239">
        <v>9</v>
      </c>
    </row>
    <row r="169" spans="1:4" x14ac:dyDescent="0.2">
      <c r="A169" s="237" t="s">
        <v>455</v>
      </c>
      <c r="B169" s="237" t="s">
        <v>456</v>
      </c>
      <c r="C169" s="238" t="s">
        <v>457</v>
      </c>
      <c r="D169" s="239">
        <v>10</v>
      </c>
    </row>
    <row r="170" spans="1:4" x14ac:dyDescent="0.2">
      <c r="A170" s="237" t="s">
        <v>458</v>
      </c>
      <c r="B170" s="237" t="s">
        <v>459</v>
      </c>
      <c r="C170" s="238" t="s">
        <v>460</v>
      </c>
      <c r="D170" s="239">
        <v>25</v>
      </c>
    </row>
    <row r="171" spans="1:4" x14ac:dyDescent="0.2">
      <c r="A171" s="237" t="s">
        <v>461</v>
      </c>
      <c r="B171" s="237" t="s">
        <v>462</v>
      </c>
      <c r="C171" s="238" t="s">
        <v>462</v>
      </c>
      <c r="D171" s="239">
        <v>9</v>
      </c>
    </row>
    <row r="172" spans="1:4" x14ac:dyDescent="0.2">
      <c r="A172" s="237" t="s">
        <v>463</v>
      </c>
      <c r="B172" s="237" t="s">
        <v>464</v>
      </c>
      <c r="C172" s="238" t="s">
        <v>464</v>
      </c>
      <c r="D172" s="239">
        <v>9</v>
      </c>
    </row>
    <row r="173" spans="1:4" x14ac:dyDescent="0.2">
      <c r="A173" s="237" t="s">
        <v>465</v>
      </c>
      <c r="B173" s="237" t="s">
        <v>466</v>
      </c>
      <c r="C173" s="238" t="s">
        <v>466</v>
      </c>
      <c r="D173" s="239">
        <v>9</v>
      </c>
    </row>
    <row r="174" spans="1:4" x14ac:dyDescent="0.2">
      <c r="A174" s="237" t="s">
        <v>467</v>
      </c>
      <c r="B174" s="237" t="s">
        <v>468</v>
      </c>
      <c r="C174" s="238" t="s">
        <v>468</v>
      </c>
      <c r="D174" s="239">
        <v>50</v>
      </c>
    </row>
    <row r="175" spans="1:4" x14ac:dyDescent="0.2">
      <c r="A175" s="237" t="s">
        <v>469</v>
      </c>
      <c r="B175" s="237" t="s">
        <v>470</v>
      </c>
      <c r="C175" s="238" t="s">
        <v>470</v>
      </c>
      <c r="D175" s="239">
        <v>9</v>
      </c>
    </row>
    <row r="176" spans="1:4" x14ac:dyDescent="0.2">
      <c r="A176" s="237" t="s">
        <v>471</v>
      </c>
      <c r="B176" s="237" t="s">
        <v>472</v>
      </c>
      <c r="C176" s="238" t="s">
        <v>472</v>
      </c>
      <c r="D176" s="239">
        <v>6</v>
      </c>
    </row>
    <row r="177" spans="1:4" x14ac:dyDescent="0.2">
      <c r="A177" s="237" t="s">
        <v>473</v>
      </c>
      <c r="B177" s="237" t="s">
        <v>474</v>
      </c>
      <c r="C177" s="238" t="s">
        <v>474</v>
      </c>
      <c r="D177" s="239">
        <v>4</v>
      </c>
    </row>
    <row r="178" spans="1:4" x14ac:dyDescent="0.2">
      <c r="A178" s="237" t="s">
        <v>475</v>
      </c>
      <c r="B178" s="237" t="s">
        <v>476</v>
      </c>
      <c r="C178" s="238" t="s">
        <v>476</v>
      </c>
      <c r="D178" s="239">
        <v>12</v>
      </c>
    </row>
    <row r="179" spans="1:4" x14ac:dyDescent="0.2">
      <c r="A179" s="237" t="s">
        <v>477</v>
      </c>
      <c r="B179" s="237" t="s">
        <v>478</v>
      </c>
      <c r="C179" s="238" t="s">
        <v>478</v>
      </c>
      <c r="D179" s="239">
        <v>6</v>
      </c>
    </row>
    <row r="180" spans="1:4" x14ac:dyDescent="0.2">
      <c r="A180" s="237" t="s">
        <v>479</v>
      </c>
      <c r="B180" s="237" t="s">
        <v>480</v>
      </c>
      <c r="C180" s="238" t="s">
        <v>480</v>
      </c>
      <c r="D180" s="239">
        <v>10</v>
      </c>
    </row>
    <row r="181" spans="1:4" x14ac:dyDescent="0.2">
      <c r="A181" s="237" t="s">
        <v>481</v>
      </c>
      <c r="B181" s="237" t="s">
        <v>482</v>
      </c>
      <c r="C181" s="238" t="s">
        <v>482</v>
      </c>
      <c r="D181" s="239">
        <v>20</v>
      </c>
    </row>
    <row r="182" spans="1:4" x14ac:dyDescent="0.2">
      <c r="A182" s="237" t="s">
        <v>483</v>
      </c>
      <c r="B182" s="237" t="s">
        <v>484</v>
      </c>
      <c r="C182" s="238" t="s">
        <v>484</v>
      </c>
      <c r="D182" s="239">
        <v>18</v>
      </c>
    </row>
    <row r="183" spans="1:4" x14ac:dyDescent="0.2">
      <c r="A183" s="237" t="s">
        <v>485</v>
      </c>
      <c r="B183" s="237" t="s">
        <v>486</v>
      </c>
      <c r="C183" s="238" t="s">
        <v>486</v>
      </c>
      <c r="D183" s="239">
        <v>18</v>
      </c>
    </row>
    <row r="184" spans="1:4" x14ac:dyDescent="0.2">
      <c r="A184" s="237" t="s">
        <v>487</v>
      </c>
      <c r="B184" s="237" t="s">
        <v>488</v>
      </c>
      <c r="C184" s="238" t="s">
        <v>488</v>
      </c>
      <c r="D184" s="239">
        <v>20</v>
      </c>
    </row>
    <row r="185" spans="1:4" x14ac:dyDescent="0.2">
      <c r="A185" s="237" t="s">
        <v>489</v>
      </c>
      <c r="B185" s="237" t="s">
        <v>490</v>
      </c>
      <c r="C185" s="238" t="s">
        <v>490</v>
      </c>
      <c r="D185" s="239">
        <v>8</v>
      </c>
    </row>
    <row r="186" spans="1:4" x14ac:dyDescent="0.2">
      <c r="A186" s="237" t="s">
        <v>491</v>
      </c>
      <c r="B186" s="237" t="s">
        <v>492</v>
      </c>
      <c r="C186" s="238" t="s">
        <v>492</v>
      </c>
      <c r="D186" s="239">
        <v>20</v>
      </c>
    </row>
    <row r="187" spans="1:4" x14ac:dyDescent="0.2">
      <c r="A187" s="237" t="s">
        <v>493</v>
      </c>
      <c r="B187" s="237" t="s">
        <v>494</v>
      </c>
      <c r="C187" s="238" t="s">
        <v>494</v>
      </c>
      <c r="D187" s="239">
        <v>10</v>
      </c>
    </row>
    <row r="188" spans="1:4" x14ac:dyDescent="0.2">
      <c r="A188" s="237" t="s">
        <v>495</v>
      </c>
      <c r="B188" s="237" t="s">
        <v>496</v>
      </c>
      <c r="C188" s="238" t="s">
        <v>496</v>
      </c>
      <c r="D188" s="239">
        <v>12</v>
      </c>
    </row>
    <row r="189" spans="1:4" x14ac:dyDescent="0.2">
      <c r="A189" s="237" t="s">
        <v>497</v>
      </c>
      <c r="B189" s="237" t="s">
        <v>498</v>
      </c>
      <c r="C189" s="238" t="s">
        <v>498</v>
      </c>
      <c r="D189" s="239">
        <v>15</v>
      </c>
    </row>
    <row r="190" spans="1:4" x14ac:dyDescent="0.2">
      <c r="A190" s="237" t="s">
        <v>499</v>
      </c>
      <c r="B190" s="237" t="s">
        <v>500</v>
      </c>
      <c r="C190" s="238" t="s">
        <v>500</v>
      </c>
      <c r="D190" s="239">
        <v>12</v>
      </c>
    </row>
    <row r="191" spans="1:4" x14ac:dyDescent="0.2">
      <c r="A191" s="237" t="s">
        <v>501</v>
      </c>
      <c r="B191" s="237" t="s">
        <v>502</v>
      </c>
      <c r="C191" s="238" t="s">
        <v>502</v>
      </c>
      <c r="D191" s="239">
        <v>6</v>
      </c>
    </row>
    <row r="192" spans="1:4" x14ac:dyDescent="0.2">
      <c r="A192" s="237" t="s">
        <v>503</v>
      </c>
      <c r="B192" s="237" t="s">
        <v>504</v>
      </c>
      <c r="C192" s="238" t="s">
        <v>504</v>
      </c>
      <c r="D192" s="239">
        <v>4</v>
      </c>
    </row>
    <row r="193" spans="1:4" x14ac:dyDescent="0.2">
      <c r="A193" s="237" t="s">
        <v>505</v>
      </c>
      <c r="B193" s="237" t="s">
        <v>506</v>
      </c>
      <c r="C193" s="238" t="s">
        <v>506</v>
      </c>
      <c r="D193" s="239">
        <v>14</v>
      </c>
    </row>
    <row r="194" spans="1:4" x14ac:dyDescent="0.2">
      <c r="A194" s="237" t="s">
        <v>507</v>
      </c>
      <c r="B194" s="237" t="s">
        <v>508</v>
      </c>
      <c r="C194" s="238" t="s">
        <v>508</v>
      </c>
      <c r="D194" s="239">
        <v>10</v>
      </c>
    </row>
    <row r="195" spans="1:4" x14ac:dyDescent="0.2">
      <c r="A195" s="237" t="s">
        <v>509</v>
      </c>
      <c r="B195" s="237" t="s">
        <v>510</v>
      </c>
      <c r="C195" s="238" t="s">
        <v>510</v>
      </c>
      <c r="D195" s="239">
        <v>4</v>
      </c>
    </row>
    <row r="196" spans="1:4" x14ac:dyDescent="0.2">
      <c r="A196" s="237" t="s">
        <v>511</v>
      </c>
      <c r="B196" s="237" t="s">
        <v>512</v>
      </c>
      <c r="C196" s="238" t="s">
        <v>512</v>
      </c>
      <c r="D196" s="239">
        <v>4</v>
      </c>
    </row>
    <row r="197" spans="1:4" x14ac:dyDescent="0.2">
      <c r="A197" s="237" t="s">
        <v>513</v>
      </c>
      <c r="B197" s="237" t="s">
        <v>514</v>
      </c>
      <c r="C197" s="238" t="s">
        <v>514</v>
      </c>
      <c r="D197" s="239">
        <v>3</v>
      </c>
    </row>
    <row r="198" spans="1:4" x14ac:dyDescent="0.2">
      <c r="A198" s="237" t="s">
        <v>515</v>
      </c>
      <c r="B198" s="237" t="s">
        <v>516</v>
      </c>
      <c r="C198" s="238" t="s">
        <v>516</v>
      </c>
      <c r="D198" s="239">
        <v>9</v>
      </c>
    </row>
    <row r="199" spans="1:4" x14ac:dyDescent="0.2">
      <c r="A199" s="237" t="s">
        <v>517</v>
      </c>
      <c r="B199" s="237" t="s">
        <v>518</v>
      </c>
      <c r="C199" s="238" t="s">
        <v>518</v>
      </c>
      <c r="D199" s="239">
        <v>48</v>
      </c>
    </row>
    <row r="200" spans="1:4" x14ac:dyDescent="0.2">
      <c r="A200" s="237" t="s">
        <v>519</v>
      </c>
      <c r="B200" s="237" t="s">
        <v>520</v>
      </c>
      <c r="C200" s="238" t="s">
        <v>520</v>
      </c>
      <c r="D200" s="239">
        <v>14</v>
      </c>
    </row>
    <row r="201" spans="1:4" x14ac:dyDescent="0.2">
      <c r="A201" s="237" t="s">
        <v>521</v>
      </c>
      <c r="B201" s="237" t="s">
        <v>522</v>
      </c>
      <c r="C201" s="238" t="s">
        <v>522</v>
      </c>
      <c r="D201" s="239">
        <v>20</v>
      </c>
    </row>
    <row r="202" spans="1:4" x14ac:dyDescent="0.2">
      <c r="A202" s="237" t="s">
        <v>523</v>
      </c>
      <c r="B202" s="237" t="s">
        <v>524</v>
      </c>
      <c r="C202" s="238" t="s">
        <v>524</v>
      </c>
      <c r="D202" s="239">
        <v>15</v>
      </c>
    </row>
    <row r="203" spans="1:4" x14ac:dyDescent="0.2">
      <c r="A203" s="237" t="s">
        <v>525</v>
      </c>
      <c r="B203" s="237" t="s">
        <v>526</v>
      </c>
      <c r="C203" s="238" t="s">
        <v>526</v>
      </c>
      <c r="D203" s="239">
        <v>35</v>
      </c>
    </row>
    <row r="204" spans="1:4" x14ac:dyDescent="0.2">
      <c r="A204" s="237" t="s">
        <v>527</v>
      </c>
      <c r="B204" s="237" t="s">
        <v>528</v>
      </c>
      <c r="C204" s="238" t="s">
        <v>528</v>
      </c>
      <c r="D204" s="239">
        <v>10</v>
      </c>
    </row>
    <row r="205" spans="1:4" x14ac:dyDescent="0.2">
      <c r="A205" s="237" t="s">
        <v>529</v>
      </c>
      <c r="B205" s="237" t="s">
        <v>530</v>
      </c>
      <c r="C205" s="238" t="s">
        <v>530</v>
      </c>
      <c r="D205" s="239">
        <v>14</v>
      </c>
    </row>
    <row r="206" spans="1:4" x14ac:dyDescent="0.2">
      <c r="A206" s="237" t="s">
        <v>531</v>
      </c>
      <c r="B206" s="237" t="s">
        <v>532</v>
      </c>
      <c r="C206" s="238" t="s">
        <v>532</v>
      </c>
      <c r="D206" s="239">
        <v>20</v>
      </c>
    </row>
    <row r="207" spans="1:4" x14ac:dyDescent="0.2">
      <c r="A207" s="237" t="s">
        <v>533</v>
      </c>
      <c r="B207" s="237" t="s">
        <v>534</v>
      </c>
      <c r="C207" s="238" t="s">
        <v>534</v>
      </c>
      <c r="D207" s="239">
        <v>7.5</v>
      </c>
    </row>
    <row r="208" spans="1:4" x14ac:dyDescent="0.2">
      <c r="A208" s="237" t="s">
        <v>535</v>
      </c>
      <c r="B208" s="237" t="s">
        <v>536</v>
      </c>
      <c r="C208" s="238" t="s">
        <v>536</v>
      </c>
      <c r="D208" s="239">
        <v>20</v>
      </c>
    </row>
    <row r="209" spans="1:4" x14ac:dyDescent="0.2">
      <c r="A209" s="237" t="s">
        <v>537</v>
      </c>
      <c r="B209" s="237" t="s">
        <v>538</v>
      </c>
      <c r="C209" s="238" t="s">
        <v>538</v>
      </c>
      <c r="D209" s="239">
        <v>40</v>
      </c>
    </row>
    <row r="210" spans="1:4" x14ac:dyDescent="0.2">
      <c r="A210" s="237" t="s">
        <v>539</v>
      </c>
      <c r="B210" s="237" t="s">
        <v>540</v>
      </c>
      <c r="C210" s="238" t="s">
        <v>540</v>
      </c>
      <c r="D210" s="239">
        <v>12</v>
      </c>
    </row>
    <row r="211" spans="1:4" x14ac:dyDescent="0.2">
      <c r="A211" s="237" t="s">
        <v>541</v>
      </c>
      <c r="B211" s="237" t="s">
        <v>542</v>
      </c>
      <c r="C211" s="238" t="s">
        <v>542</v>
      </c>
      <c r="D211" s="239">
        <v>14</v>
      </c>
    </row>
    <row r="212" spans="1:4" x14ac:dyDescent="0.2">
      <c r="A212" s="237" t="s">
        <v>543</v>
      </c>
      <c r="B212" s="237" t="s">
        <v>544</v>
      </c>
      <c r="C212" s="238" t="s">
        <v>544</v>
      </c>
      <c r="D212" s="239">
        <v>20</v>
      </c>
    </row>
    <row r="213" spans="1:4" x14ac:dyDescent="0.2">
      <c r="A213" s="237" t="s">
        <v>545</v>
      </c>
      <c r="B213" s="237" t="s">
        <v>546</v>
      </c>
      <c r="C213" s="238" t="s">
        <v>546</v>
      </c>
      <c r="D213" s="239">
        <v>10</v>
      </c>
    </row>
    <row r="214" spans="1:4" x14ac:dyDescent="0.2">
      <c r="A214" s="237" t="s">
        <v>547</v>
      </c>
      <c r="B214" s="237" t="s">
        <v>548</v>
      </c>
      <c r="C214" s="238" t="s">
        <v>548</v>
      </c>
      <c r="D214" s="239">
        <v>20</v>
      </c>
    </row>
    <row r="215" spans="1:4" x14ac:dyDescent="0.2">
      <c r="A215" s="237" t="s">
        <v>549</v>
      </c>
      <c r="B215" s="237" t="s">
        <v>550</v>
      </c>
      <c r="C215" s="238" t="s">
        <v>550</v>
      </c>
      <c r="D215" s="239">
        <v>9</v>
      </c>
    </row>
    <row r="216" spans="1:4" x14ac:dyDescent="0.2">
      <c r="A216" s="237" t="s">
        <v>551</v>
      </c>
      <c r="B216" s="237" t="s">
        <v>552</v>
      </c>
      <c r="C216" s="238" t="s">
        <v>552</v>
      </c>
      <c r="D216" s="239">
        <v>8</v>
      </c>
    </row>
    <row r="217" spans="1:4" x14ac:dyDescent="0.2">
      <c r="A217" s="237" t="s">
        <v>553</v>
      </c>
      <c r="B217" s="237" t="s">
        <v>554</v>
      </c>
      <c r="C217" s="238" t="s">
        <v>554</v>
      </c>
      <c r="D217" s="239">
        <v>10</v>
      </c>
    </row>
    <row r="218" spans="1:4" x14ac:dyDescent="0.2">
      <c r="A218" s="237" t="s">
        <v>555</v>
      </c>
      <c r="B218" s="237" t="s">
        <v>556</v>
      </c>
      <c r="C218" s="238" t="s">
        <v>556</v>
      </c>
      <c r="D218" s="239">
        <v>8</v>
      </c>
    </row>
    <row r="219" spans="1:4" x14ac:dyDescent="0.2">
      <c r="A219" s="237" t="s">
        <v>557</v>
      </c>
      <c r="B219" s="237" t="s">
        <v>558</v>
      </c>
      <c r="C219" s="238" t="s">
        <v>558</v>
      </c>
      <c r="D219" s="239">
        <v>20</v>
      </c>
    </row>
    <row r="220" spans="1:4" x14ac:dyDescent="0.2">
      <c r="A220" s="237" t="s">
        <v>559</v>
      </c>
      <c r="B220" s="237" t="s">
        <v>560</v>
      </c>
      <c r="C220" s="238" t="s">
        <v>560</v>
      </c>
      <c r="D220" s="239">
        <v>20</v>
      </c>
    </row>
    <row r="221" spans="1:4" x14ac:dyDescent="0.2">
      <c r="A221" s="237" t="s">
        <v>561</v>
      </c>
      <c r="B221" s="237" t="s">
        <v>562</v>
      </c>
      <c r="C221" s="238" t="s">
        <v>562</v>
      </c>
      <c r="D221" s="239">
        <v>34</v>
      </c>
    </row>
    <row r="222" spans="1:4" x14ac:dyDescent="0.2">
      <c r="A222" s="237" t="s">
        <v>563</v>
      </c>
      <c r="B222" s="237" t="s">
        <v>564</v>
      </c>
      <c r="C222" s="238" t="s">
        <v>564</v>
      </c>
      <c r="D222" s="239">
        <v>13</v>
      </c>
    </row>
    <row r="223" spans="1:4" x14ac:dyDescent="0.2">
      <c r="A223" s="237" t="s">
        <v>565</v>
      </c>
      <c r="B223" s="237" t="s">
        <v>566</v>
      </c>
      <c r="C223" s="238" t="s">
        <v>566</v>
      </c>
      <c r="D223" s="239">
        <v>13</v>
      </c>
    </row>
    <row r="224" spans="1:4" x14ac:dyDescent="0.2">
      <c r="A224" s="237" t="s">
        <v>567</v>
      </c>
      <c r="B224" s="237" t="s">
        <v>568</v>
      </c>
      <c r="C224" s="238" t="s">
        <v>568</v>
      </c>
      <c r="D224" s="239">
        <v>14</v>
      </c>
    </row>
    <row r="225" spans="1:4" x14ac:dyDescent="0.2">
      <c r="A225" s="237" t="s">
        <v>569</v>
      </c>
      <c r="B225" s="237" t="s">
        <v>570</v>
      </c>
      <c r="C225" s="238" t="s">
        <v>570</v>
      </c>
      <c r="D225" s="239">
        <v>28</v>
      </c>
    </row>
    <row r="226" spans="1:4" x14ac:dyDescent="0.2">
      <c r="A226" s="237" t="s">
        <v>571</v>
      </c>
      <c r="B226" s="237" t="s">
        <v>572</v>
      </c>
      <c r="C226" s="238" t="s">
        <v>572</v>
      </c>
      <c r="D226" s="239">
        <v>14</v>
      </c>
    </row>
    <row r="227" spans="1:4" x14ac:dyDescent="0.2">
      <c r="A227" s="237" t="s">
        <v>573</v>
      </c>
      <c r="B227" s="237" t="s">
        <v>574</v>
      </c>
      <c r="C227" s="238" t="s">
        <v>574</v>
      </c>
      <c r="D227" s="239">
        <v>14</v>
      </c>
    </row>
    <row r="228" spans="1:4" x14ac:dyDescent="0.2">
      <c r="A228" s="237" t="s">
        <v>575</v>
      </c>
      <c r="B228" s="237" t="s">
        <v>576</v>
      </c>
      <c r="C228" s="238" t="s">
        <v>576</v>
      </c>
      <c r="D228" s="239">
        <v>20</v>
      </c>
    </row>
    <row r="229" spans="1:4" x14ac:dyDescent="0.2">
      <c r="A229" s="237" t="s">
        <v>577</v>
      </c>
      <c r="B229" s="237" t="s">
        <v>578</v>
      </c>
      <c r="C229" s="238" t="s">
        <v>578</v>
      </c>
      <c r="D229" s="239">
        <v>10</v>
      </c>
    </row>
    <row r="230" spans="1:4" x14ac:dyDescent="0.2">
      <c r="A230" s="237" t="s">
        <v>579</v>
      </c>
      <c r="B230" s="237" t="s">
        <v>580</v>
      </c>
      <c r="C230" s="238" t="s">
        <v>580</v>
      </c>
      <c r="D230" s="239">
        <v>20</v>
      </c>
    </row>
    <row r="231" spans="1:4" x14ac:dyDescent="0.2">
      <c r="A231" s="237" t="s">
        <v>581</v>
      </c>
      <c r="B231" s="237" t="s">
        <v>582</v>
      </c>
      <c r="C231" s="238" t="s">
        <v>582</v>
      </c>
      <c r="D231" s="239">
        <v>30</v>
      </c>
    </row>
    <row r="232" spans="1:4" x14ac:dyDescent="0.2">
      <c r="A232" s="237" t="s">
        <v>583</v>
      </c>
      <c r="B232" s="237" t="s">
        <v>584</v>
      </c>
      <c r="C232" s="238" t="s">
        <v>584</v>
      </c>
      <c r="D232" s="239">
        <v>50</v>
      </c>
    </row>
    <row r="233" spans="1:4" x14ac:dyDescent="0.2">
      <c r="A233" s="237" t="s">
        <v>585</v>
      </c>
      <c r="B233" s="237" t="s">
        <v>586</v>
      </c>
      <c r="C233" s="238" t="s">
        <v>586</v>
      </c>
      <c r="D233" s="239">
        <v>6</v>
      </c>
    </row>
    <row r="234" spans="1:4" x14ac:dyDescent="0.2">
      <c r="A234" s="237" t="s">
        <v>587</v>
      </c>
      <c r="B234" s="237" t="s">
        <v>588</v>
      </c>
      <c r="C234" s="238" t="s">
        <v>588</v>
      </c>
      <c r="D234" s="239">
        <v>5</v>
      </c>
    </row>
    <row r="235" spans="1:4" x14ac:dyDescent="0.2">
      <c r="A235" s="237" t="s">
        <v>589</v>
      </c>
      <c r="B235" s="237" t="s">
        <v>590</v>
      </c>
      <c r="C235" s="238" t="s">
        <v>590</v>
      </c>
      <c r="D235" s="239">
        <v>6</v>
      </c>
    </row>
    <row r="236" spans="1:4" x14ac:dyDescent="0.2">
      <c r="A236" s="237" t="s">
        <v>591</v>
      </c>
      <c r="B236" s="237" t="s">
        <v>592</v>
      </c>
      <c r="C236" s="238" t="s">
        <v>592</v>
      </c>
      <c r="D236" s="239">
        <v>4</v>
      </c>
    </row>
    <row r="237" spans="1:4" x14ac:dyDescent="0.2">
      <c r="A237" s="237" t="s">
        <v>593</v>
      </c>
      <c r="B237" s="237" t="s">
        <v>594</v>
      </c>
      <c r="C237" s="238" t="s">
        <v>594</v>
      </c>
      <c r="D237" s="239">
        <v>3</v>
      </c>
    </row>
    <row r="238" spans="1:4" x14ac:dyDescent="0.2">
      <c r="A238" s="237" t="s">
        <v>595</v>
      </c>
      <c r="B238" s="237" t="s">
        <v>596</v>
      </c>
      <c r="C238" s="238" t="s">
        <v>596</v>
      </c>
      <c r="D238" s="239">
        <v>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922E6-899A-4A88-8EDD-7FA8D3D8DF8E}">
  <dimension ref="A1:T131"/>
  <sheetViews>
    <sheetView topLeftCell="A112" workbookViewId="0">
      <selection activeCell="I140" sqref="I140"/>
    </sheetView>
  </sheetViews>
  <sheetFormatPr defaultColWidth="8.75" defaultRowHeight="14.25" x14ac:dyDescent="0.2"/>
  <cols>
    <col min="1" max="1" width="27.375" customWidth="1"/>
    <col min="2" max="2" width="39.375" customWidth="1"/>
    <col min="3" max="4" width="11.75" customWidth="1"/>
    <col min="5" max="5" width="8.375" customWidth="1"/>
    <col min="8" max="10" width="9" customWidth="1"/>
    <col min="11" max="11" width="9" style="48" customWidth="1"/>
    <col min="12" max="12" width="11.75" customWidth="1"/>
    <col min="13" max="13" width="10" customWidth="1"/>
    <col min="14" max="16" width="9.5" customWidth="1"/>
    <col min="17" max="17" width="56.75" customWidth="1"/>
  </cols>
  <sheetData>
    <row r="1" spans="1:20" x14ac:dyDescent="0.2">
      <c r="A1" s="61"/>
      <c r="B1" s="61"/>
      <c r="C1" s="61"/>
      <c r="D1" s="61"/>
      <c r="E1" s="61"/>
      <c r="F1" s="61"/>
      <c r="G1" s="61"/>
      <c r="H1" s="61"/>
      <c r="I1" s="61"/>
      <c r="J1" s="61"/>
      <c r="K1" s="83"/>
      <c r="L1" s="61"/>
      <c r="M1" s="61"/>
      <c r="N1" s="61"/>
      <c r="O1" s="61"/>
      <c r="P1" s="61"/>
      <c r="Q1" s="61"/>
      <c r="R1" s="61"/>
    </row>
    <row r="2" spans="1:20" ht="20.25" x14ac:dyDescent="0.3">
      <c r="A2" s="402" t="s">
        <v>1077</v>
      </c>
      <c r="B2" s="61"/>
      <c r="C2" s="61"/>
      <c r="D2" s="61"/>
      <c r="E2" s="61"/>
      <c r="F2" s="61"/>
      <c r="G2" s="61"/>
      <c r="H2" s="61"/>
      <c r="I2" s="61"/>
      <c r="J2" s="61"/>
      <c r="K2" s="83"/>
      <c r="L2" s="61"/>
      <c r="M2" s="61"/>
      <c r="N2" s="61"/>
      <c r="O2" s="61"/>
      <c r="P2" s="61"/>
      <c r="Q2" s="61"/>
      <c r="R2" s="61"/>
    </row>
    <row r="3" spans="1:20" ht="20.25" x14ac:dyDescent="0.3">
      <c r="A3" s="403" t="s">
        <v>1046</v>
      </c>
      <c r="B3" s="61"/>
      <c r="C3" s="61"/>
      <c r="D3" s="61"/>
      <c r="E3" s="61"/>
      <c r="F3" s="61"/>
      <c r="G3" s="61"/>
      <c r="H3" s="61"/>
      <c r="I3" s="61"/>
      <c r="J3" s="61"/>
      <c r="K3" s="83"/>
      <c r="L3" s="61"/>
      <c r="M3" s="61"/>
      <c r="N3" s="61"/>
      <c r="O3" s="61"/>
      <c r="P3" s="61"/>
      <c r="Q3" s="61"/>
      <c r="R3" s="61"/>
    </row>
    <row r="4" spans="1:20" ht="20.25" x14ac:dyDescent="0.3">
      <c r="A4" s="403" t="s">
        <v>704</v>
      </c>
      <c r="B4" s="61"/>
      <c r="C4" s="61"/>
      <c r="D4" s="61"/>
      <c r="E4" s="61"/>
      <c r="F4" s="61"/>
      <c r="G4" s="61"/>
      <c r="H4" s="61"/>
      <c r="I4" s="61"/>
      <c r="J4" s="61"/>
      <c r="K4" s="83"/>
      <c r="L4" s="61"/>
      <c r="M4" s="61"/>
      <c r="N4" s="61"/>
      <c r="O4" s="61"/>
      <c r="P4" s="61"/>
      <c r="Q4" s="61"/>
      <c r="R4" s="61"/>
    </row>
    <row r="5" spans="1:20" ht="20.25" x14ac:dyDescent="0.3">
      <c r="A5" s="403" t="s">
        <v>858</v>
      </c>
      <c r="B5" s="61"/>
      <c r="C5" s="61"/>
      <c r="D5" s="61"/>
      <c r="E5" s="61"/>
      <c r="F5" s="61"/>
      <c r="G5" s="61"/>
      <c r="H5" s="61"/>
      <c r="I5" s="61"/>
      <c r="J5" s="61"/>
      <c r="K5" s="83"/>
      <c r="L5" s="61"/>
      <c r="M5" s="61"/>
      <c r="N5" s="61"/>
      <c r="O5" s="61"/>
      <c r="P5" s="61"/>
      <c r="Q5" s="61"/>
      <c r="R5" s="61"/>
    </row>
    <row r="6" spans="1:20" ht="15" x14ac:dyDescent="0.25">
      <c r="A6" s="63" t="s">
        <v>1044</v>
      </c>
      <c r="B6" s="61"/>
      <c r="C6" s="61"/>
      <c r="D6" s="61"/>
      <c r="E6" s="61"/>
      <c r="F6" s="61"/>
      <c r="G6" s="61"/>
      <c r="H6" s="61"/>
      <c r="I6" s="61"/>
      <c r="J6" s="61"/>
      <c r="K6" s="83"/>
      <c r="L6" s="61"/>
      <c r="M6" s="61"/>
      <c r="N6" s="61"/>
      <c r="O6" s="61"/>
      <c r="P6" s="61"/>
      <c r="Q6" s="61"/>
      <c r="R6" s="61"/>
    </row>
    <row r="7" spans="1:20" ht="20.25" x14ac:dyDescent="0.3">
      <c r="A7" s="62"/>
      <c r="B7" s="61"/>
      <c r="C7" s="61"/>
      <c r="D7" s="61"/>
      <c r="E7" s="61"/>
      <c r="F7" s="61"/>
      <c r="G7" s="61"/>
      <c r="H7" s="61"/>
      <c r="I7" s="61"/>
      <c r="J7" s="61"/>
      <c r="K7" s="83"/>
      <c r="L7" s="61"/>
      <c r="M7" s="61"/>
      <c r="N7" s="61"/>
      <c r="O7" s="61"/>
      <c r="P7" s="61"/>
      <c r="Q7" s="61"/>
      <c r="R7" s="61"/>
    </row>
    <row r="8" spans="1:20" ht="15" thickBot="1" x14ac:dyDescent="0.25">
      <c r="A8" s="64" t="s">
        <v>683</v>
      </c>
      <c r="B8" s="84">
        <v>44497</v>
      </c>
      <c r="C8" s="84"/>
      <c r="D8" s="84"/>
      <c r="E8" s="65"/>
      <c r="F8" s="65"/>
      <c r="G8" s="65"/>
      <c r="H8" s="61"/>
      <c r="I8" s="65"/>
      <c r="J8" s="65"/>
      <c r="K8" s="85"/>
      <c r="L8" s="65"/>
      <c r="M8" s="61"/>
      <c r="N8" s="61"/>
      <c r="O8" s="61"/>
      <c r="P8" s="61"/>
      <c r="Q8" s="61"/>
      <c r="R8" s="61"/>
    </row>
    <row r="9" spans="1:20" ht="23.25" customHeight="1" x14ac:dyDescent="0.2">
      <c r="A9" s="300"/>
      <c r="B9" s="352"/>
      <c r="C9" s="353"/>
      <c r="D9" s="353"/>
      <c r="E9" s="353"/>
      <c r="F9" s="354"/>
      <c r="G9" s="959" t="s">
        <v>849</v>
      </c>
      <c r="H9" s="960"/>
      <c r="I9" s="960"/>
      <c r="J9" s="961"/>
      <c r="K9" s="962" t="s">
        <v>959</v>
      </c>
      <c r="L9" s="963"/>
      <c r="M9" s="964"/>
      <c r="N9" s="965" t="s">
        <v>715</v>
      </c>
      <c r="O9" s="966"/>
      <c r="P9" s="967"/>
      <c r="Q9" s="388"/>
      <c r="R9" s="61"/>
    </row>
    <row r="10" spans="1:20" ht="65.25" customHeight="1" thickBot="1" x14ac:dyDescent="0.25">
      <c r="A10" s="301" t="s">
        <v>859</v>
      </c>
      <c r="B10" s="375" t="s">
        <v>860</v>
      </c>
      <c r="C10" s="376" t="s">
        <v>861</v>
      </c>
      <c r="D10" s="376" t="s">
        <v>850</v>
      </c>
      <c r="E10" s="377" t="s">
        <v>960</v>
      </c>
      <c r="F10" s="378" t="s">
        <v>961</v>
      </c>
      <c r="G10" s="400" t="s">
        <v>862</v>
      </c>
      <c r="H10" s="379" t="s">
        <v>962</v>
      </c>
      <c r="I10" s="379" t="s">
        <v>864</v>
      </c>
      <c r="J10" s="380" t="s">
        <v>865</v>
      </c>
      <c r="K10" s="381" t="s">
        <v>721</v>
      </c>
      <c r="L10" s="382" t="s">
        <v>723</v>
      </c>
      <c r="M10" s="383" t="s">
        <v>724</v>
      </c>
      <c r="N10" s="384" t="s">
        <v>866</v>
      </c>
      <c r="O10" s="385" t="s">
        <v>867</v>
      </c>
      <c r="P10" s="386" t="s">
        <v>868</v>
      </c>
      <c r="Q10" s="389" t="s">
        <v>1032</v>
      </c>
      <c r="R10" s="86"/>
      <c r="S10" s="3"/>
      <c r="T10" s="3"/>
    </row>
    <row r="11" spans="1:20" ht="42.75" x14ac:dyDescent="0.2">
      <c r="A11" s="346" t="s">
        <v>742</v>
      </c>
      <c r="B11" s="370" t="s">
        <v>755</v>
      </c>
      <c r="C11" s="371"/>
      <c r="D11" s="282"/>
      <c r="E11" s="279">
        <v>1</v>
      </c>
      <c r="F11" s="356"/>
      <c r="G11" s="302">
        <v>10</v>
      </c>
      <c r="H11" s="280">
        <v>0</v>
      </c>
      <c r="I11" s="280">
        <f t="shared" ref="I11:I26" si="0">E11*H11</f>
        <v>0</v>
      </c>
      <c r="J11" s="372"/>
      <c r="K11" s="302">
        <v>0</v>
      </c>
      <c r="L11" s="373" t="str">
        <f t="shared" ref="L11:L111" si="1">IF(SUM(I11-K11)=0,"",SUM(K11-I11))</f>
        <v/>
      </c>
      <c r="M11" s="374" t="str">
        <f t="shared" ref="M11:M75" si="2">IFERROR(IF(SUM(K11-I11)/ABS(I11)=-1,"-",SUM(K11-I11)/ABS(I11)),"")</f>
        <v/>
      </c>
      <c r="N11" s="333"/>
      <c r="O11" s="35"/>
      <c r="P11" s="334"/>
      <c r="Q11" s="387" t="s">
        <v>869</v>
      </c>
      <c r="R11" s="61"/>
    </row>
    <row r="12" spans="1:20" ht="42.75" x14ac:dyDescent="0.2">
      <c r="A12" s="347"/>
      <c r="B12" s="299" t="s">
        <v>759</v>
      </c>
      <c r="C12" s="28" t="s">
        <v>577</v>
      </c>
      <c r="D12" s="5" t="s">
        <v>851</v>
      </c>
      <c r="E12" s="2">
        <v>1</v>
      </c>
      <c r="F12" s="357">
        <v>10022</v>
      </c>
      <c r="G12" s="304">
        <v>15</v>
      </c>
      <c r="H12" s="11">
        <v>20</v>
      </c>
      <c r="I12" s="11">
        <f t="shared" si="0"/>
        <v>20</v>
      </c>
      <c r="J12" s="305"/>
      <c r="K12" s="304">
        <v>34.700000000000003</v>
      </c>
      <c r="L12" s="32">
        <f>IF(SUM(I12-K12)=0,"",SUM(K12-I12))</f>
        <v>14.700000000000003</v>
      </c>
      <c r="M12" s="319">
        <f t="shared" si="2"/>
        <v>0.7350000000000001</v>
      </c>
      <c r="N12" s="335"/>
      <c r="O12" s="36"/>
      <c r="P12" s="336"/>
      <c r="Q12" s="327" t="s">
        <v>870</v>
      </c>
      <c r="R12" s="61"/>
    </row>
    <row r="13" spans="1:20" ht="15" x14ac:dyDescent="0.2">
      <c r="A13" s="347"/>
      <c r="B13" s="299" t="s">
        <v>871</v>
      </c>
      <c r="C13" s="27" t="s">
        <v>479</v>
      </c>
      <c r="D13" s="5" t="s">
        <v>851</v>
      </c>
      <c r="E13" s="2">
        <v>1</v>
      </c>
      <c r="F13" s="358">
        <v>10023</v>
      </c>
      <c r="G13" s="304">
        <v>10</v>
      </c>
      <c r="H13" s="11">
        <v>10</v>
      </c>
      <c r="I13" s="11">
        <f t="shared" si="0"/>
        <v>10</v>
      </c>
      <c r="J13" s="305"/>
      <c r="K13" s="304">
        <v>9</v>
      </c>
      <c r="L13" s="32">
        <f t="shared" si="1"/>
        <v>-1</v>
      </c>
      <c r="M13" s="319">
        <f t="shared" si="2"/>
        <v>-0.1</v>
      </c>
      <c r="N13" s="335"/>
      <c r="O13" s="36"/>
      <c r="P13" s="336"/>
      <c r="Q13" s="327" t="s">
        <v>872</v>
      </c>
      <c r="R13" s="61"/>
    </row>
    <row r="14" spans="1:20" ht="57" x14ac:dyDescent="0.2">
      <c r="A14" s="347"/>
      <c r="B14" s="299" t="s">
        <v>873</v>
      </c>
      <c r="C14" s="27" t="s">
        <v>149</v>
      </c>
      <c r="D14" s="5" t="s">
        <v>851</v>
      </c>
      <c r="E14" s="2">
        <v>1</v>
      </c>
      <c r="F14" s="357">
        <v>10024</v>
      </c>
      <c r="G14" s="304">
        <v>2</v>
      </c>
      <c r="H14" s="11">
        <v>2</v>
      </c>
      <c r="I14" s="11">
        <f t="shared" si="0"/>
        <v>2</v>
      </c>
      <c r="J14" s="305"/>
      <c r="K14" s="304">
        <v>2.7</v>
      </c>
      <c r="L14" s="32">
        <f t="shared" si="1"/>
        <v>0.70000000000000018</v>
      </c>
      <c r="M14" s="319">
        <f t="shared" si="2"/>
        <v>0.35000000000000009</v>
      </c>
      <c r="N14" s="335"/>
      <c r="O14" s="36"/>
      <c r="P14" s="336"/>
      <c r="Q14" s="327" t="s">
        <v>874</v>
      </c>
      <c r="R14" s="61"/>
    </row>
    <row r="15" spans="1:20" ht="15" x14ac:dyDescent="0.2">
      <c r="A15" s="347"/>
      <c r="B15" s="299" t="s">
        <v>875</v>
      </c>
      <c r="C15" s="27" t="s">
        <v>155</v>
      </c>
      <c r="D15" s="5" t="s">
        <v>851</v>
      </c>
      <c r="E15" s="2">
        <v>1</v>
      </c>
      <c r="F15" s="358">
        <v>10025</v>
      </c>
      <c r="G15" s="304">
        <v>1</v>
      </c>
      <c r="H15" s="11">
        <v>1</v>
      </c>
      <c r="I15" s="11">
        <f t="shared" si="0"/>
        <v>1</v>
      </c>
      <c r="J15" s="305"/>
      <c r="K15" s="304">
        <v>0.95</v>
      </c>
      <c r="L15" s="32">
        <f t="shared" si="1"/>
        <v>-5.0000000000000044E-2</v>
      </c>
      <c r="M15" s="319">
        <f t="shared" si="2"/>
        <v>-5.0000000000000044E-2</v>
      </c>
      <c r="N15" s="335"/>
      <c r="O15" s="36"/>
      <c r="P15" s="336"/>
      <c r="Q15" s="327"/>
      <c r="R15" s="61"/>
    </row>
    <row r="16" spans="1:20" ht="15" x14ac:dyDescent="0.2">
      <c r="A16" s="347"/>
      <c r="B16" s="299" t="s">
        <v>95</v>
      </c>
      <c r="C16" s="27" t="s">
        <v>96</v>
      </c>
      <c r="D16" s="5" t="s">
        <v>851</v>
      </c>
      <c r="E16" s="2">
        <v>1</v>
      </c>
      <c r="F16" s="357">
        <v>10026</v>
      </c>
      <c r="G16" s="304">
        <v>4</v>
      </c>
      <c r="H16" s="11">
        <v>5</v>
      </c>
      <c r="I16" s="11">
        <f t="shared" si="0"/>
        <v>5</v>
      </c>
      <c r="J16" s="305"/>
      <c r="K16" s="304">
        <v>10.75</v>
      </c>
      <c r="L16" s="32">
        <f t="shared" si="1"/>
        <v>5.75</v>
      </c>
      <c r="M16" s="319">
        <f t="shared" si="2"/>
        <v>1.1499999999999999</v>
      </c>
      <c r="N16" s="335"/>
      <c r="O16" s="36"/>
      <c r="P16" s="336"/>
      <c r="Q16" s="327" t="s">
        <v>876</v>
      </c>
      <c r="R16" s="61"/>
    </row>
    <row r="17" spans="1:18" ht="15" x14ac:dyDescent="0.2">
      <c r="A17" s="347"/>
      <c r="B17" s="299" t="s">
        <v>767</v>
      </c>
      <c r="C17" s="27" t="s">
        <v>766</v>
      </c>
      <c r="D17" s="5" t="s">
        <v>851</v>
      </c>
      <c r="E17" s="2">
        <v>1</v>
      </c>
      <c r="F17" s="358">
        <v>10027</v>
      </c>
      <c r="G17" s="304">
        <v>3</v>
      </c>
      <c r="H17" s="11">
        <v>3</v>
      </c>
      <c r="I17" s="11">
        <f t="shared" si="0"/>
        <v>3</v>
      </c>
      <c r="J17" s="305"/>
      <c r="K17" s="304">
        <v>3.5</v>
      </c>
      <c r="L17" s="32">
        <f t="shared" si="1"/>
        <v>0.5</v>
      </c>
      <c r="M17" s="319">
        <f t="shared" si="2"/>
        <v>0.16666666666666666</v>
      </c>
      <c r="N17" s="335"/>
      <c r="O17" s="36"/>
      <c r="P17" s="336"/>
      <c r="Q17" s="327"/>
      <c r="R17" s="61"/>
    </row>
    <row r="18" spans="1:18" ht="28.5" x14ac:dyDescent="0.2">
      <c r="A18" s="347"/>
      <c r="B18" s="299" t="s">
        <v>877</v>
      </c>
      <c r="C18" s="27" t="s">
        <v>589</v>
      </c>
      <c r="D18" s="5" t="s">
        <v>851</v>
      </c>
      <c r="E18" s="2">
        <v>1</v>
      </c>
      <c r="F18" s="357">
        <v>10028</v>
      </c>
      <c r="G18" s="304">
        <v>6</v>
      </c>
      <c r="H18" s="11">
        <v>6</v>
      </c>
      <c r="I18" s="11">
        <f t="shared" si="0"/>
        <v>6</v>
      </c>
      <c r="J18" s="305"/>
      <c r="K18" s="304">
        <v>5</v>
      </c>
      <c r="L18" s="32">
        <f t="shared" si="1"/>
        <v>-1</v>
      </c>
      <c r="M18" s="319">
        <f t="shared" si="2"/>
        <v>-0.16666666666666666</v>
      </c>
      <c r="N18" s="335"/>
      <c r="O18" s="36"/>
      <c r="P18" s="336"/>
      <c r="Q18" s="327" t="s">
        <v>878</v>
      </c>
      <c r="R18" s="61"/>
    </row>
    <row r="19" spans="1:18" ht="15" x14ac:dyDescent="0.2">
      <c r="A19" s="347"/>
      <c r="B19" s="299" t="s">
        <v>879</v>
      </c>
      <c r="C19" s="27" t="s">
        <v>429</v>
      </c>
      <c r="D19" s="5" t="s">
        <v>851</v>
      </c>
      <c r="E19" s="2">
        <v>1</v>
      </c>
      <c r="F19" s="358">
        <v>10029</v>
      </c>
      <c r="G19" s="304">
        <v>6</v>
      </c>
      <c r="H19" s="11">
        <v>6</v>
      </c>
      <c r="I19" s="11">
        <f t="shared" si="0"/>
        <v>6</v>
      </c>
      <c r="J19" s="305"/>
      <c r="K19" s="304">
        <v>4</v>
      </c>
      <c r="L19" s="32">
        <f t="shared" si="1"/>
        <v>-2</v>
      </c>
      <c r="M19" s="319">
        <f t="shared" si="2"/>
        <v>-0.33333333333333331</v>
      </c>
      <c r="N19" s="335"/>
      <c r="O19" s="36"/>
      <c r="P19" s="336"/>
      <c r="Q19" s="327" t="s">
        <v>880</v>
      </c>
      <c r="R19" s="61"/>
    </row>
    <row r="20" spans="1:18" ht="42.75" x14ac:dyDescent="0.2">
      <c r="A20" s="347"/>
      <c r="B20" s="299" t="s">
        <v>881</v>
      </c>
      <c r="C20" s="27" t="s">
        <v>771</v>
      </c>
      <c r="D20" s="5" t="s">
        <v>851</v>
      </c>
      <c r="E20" s="2">
        <v>1</v>
      </c>
      <c r="F20" s="357">
        <v>10030</v>
      </c>
      <c r="G20" s="304">
        <v>14</v>
      </c>
      <c r="H20" s="11">
        <v>12</v>
      </c>
      <c r="I20" s="11">
        <f t="shared" si="0"/>
        <v>12</v>
      </c>
      <c r="J20" s="305"/>
      <c r="K20" s="304">
        <v>12.3</v>
      </c>
      <c r="L20" s="32">
        <f t="shared" si="1"/>
        <v>0.30000000000000071</v>
      </c>
      <c r="M20" s="319">
        <f t="shared" si="2"/>
        <v>2.500000000000006E-2</v>
      </c>
      <c r="N20" s="335"/>
      <c r="O20" s="36"/>
      <c r="P20" s="336"/>
      <c r="Q20" s="327" t="s">
        <v>882</v>
      </c>
      <c r="R20" s="61"/>
    </row>
    <row r="21" spans="1:18" ht="57" x14ac:dyDescent="0.2">
      <c r="A21" s="347"/>
      <c r="B21" s="299" t="s">
        <v>359</v>
      </c>
      <c r="C21" s="29" t="s">
        <v>364</v>
      </c>
      <c r="D21" s="5" t="s">
        <v>855</v>
      </c>
      <c r="E21" s="2">
        <v>1</v>
      </c>
      <c r="F21" s="358">
        <v>10033</v>
      </c>
      <c r="G21" s="304">
        <v>20</v>
      </c>
      <c r="H21" s="11">
        <v>18</v>
      </c>
      <c r="I21" s="11">
        <f t="shared" si="0"/>
        <v>18</v>
      </c>
      <c r="J21" s="305"/>
      <c r="K21" s="304">
        <v>18.5</v>
      </c>
      <c r="L21" s="32">
        <f t="shared" si="1"/>
        <v>0.5</v>
      </c>
      <c r="M21" s="319">
        <f t="shared" si="2"/>
        <v>2.7777777777777776E-2</v>
      </c>
      <c r="N21" s="335"/>
      <c r="O21" s="36"/>
      <c r="P21" s="336"/>
      <c r="Q21" s="327" t="s">
        <v>887</v>
      </c>
      <c r="R21" s="61"/>
    </row>
    <row r="22" spans="1:18" ht="59.1" customHeight="1" x14ac:dyDescent="0.2">
      <c r="A22" s="347"/>
      <c r="B22" s="299" t="s">
        <v>888</v>
      </c>
      <c r="C22" s="27" t="s">
        <v>423</v>
      </c>
      <c r="D22" s="5" t="s">
        <v>851</v>
      </c>
      <c r="E22" s="2">
        <v>1</v>
      </c>
      <c r="F22" s="357">
        <v>10034</v>
      </c>
      <c r="G22" s="304">
        <v>10</v>
      </c>
      <c r="H22" s="11">
        <v>12</v>
      </c>
      <c r="I22" s="11">
        <f t="shared" si="0"/>
        <v>12</v>
      </c>
      <c r="J22" s="305"/>
      <c r="K22" s="304">
        <v>12</v>
      </c>
      <c r="L22" s="32" t="str">
        <f t="shared" si="1"/>
        <v/>
      </c>
      <c r="M22" s="319">
        <f t="shared" si="2"/>
        <v>0</v>
      </c>
      <c r="N22" s="335"/>
      <c r="O22" s="36"/>
      <c r="P22" s="336"/>
      <c r="Q22" s="327" t="s">
        <v>889</v>
      </c>
      <c r="R22" s="61"/>
    </row>
    <row r="23" spans="1:18" ht="71.25" x14ac:dyDescent="0.2">
      <c r="A23" s="347"/>
      <c r="B23" s="299" t="s">
        <v>888</v>
      </c>
      <c r="C23" s="27" t="s">
        <v>423</v>
      </c>
      <c r="D23" s="5" t="s">
        <v>851</v>
      </c>
      <c r="E23" s="2">
        <v>1</v>
      </c>
      <c r="F23" s="358">
        <v>10035</v>
      </c>
      <c r="G23" s="304">
        <v>10</v>
      </c>
      <c r="H23" s="11">
        <v>12</v>
      </c>
      <c r="I23" s="11">
        <f t="shared" si="0"/>
        <v>12</v>
      </c>
      <c r="J23" s="305"/>
      <c r="K23" s="304">
        <v>12</v>
      </c>
      <c r="L23" s="32" t="str">
        <f t="shared" si="1"/>
        <v/>
      </c>
      <c r="M23" s="319">
        <f t="shared" si="2"/>
        <v>0</v>
      </c>
      <c r="N23" s="335"/>
      <c r="O23" s="36"/>
      <c r="P23" s="336"/>
      <c r="Q23" s="327" t="s">
        <v>889</v>
      </c>
      <c r="R23" s="61"/>
    </row>
    <row r="24" spans="1:18" ht="15" x14ac:dyDescent="0.2">
      <c r="A24" s="347"/>
      <c r="B24" s="299" t="s">
        <v>890</v>
      </c>
      <c r="C24" s="27" t="s">
        <v>426</v>
      </c>
      <c r="D24" s="5" t="s">
        <v>851</v>
      </c>
      <c r="E24" s="2">
        <v>1</v>
      </c>
      <c r="F24" s="357">
        <v>10036</v>
      </c>
      <c r="G24" s="304">
        <v>4</v>
      </c>
      <c r="H24" s="11">
        <v>4</v>
      </c>
      <c r="I24" s="11">
        <f t="shared" si="0"/>
        <v>4</v>
      </c>
      <c r="J24" s="305"/>
      <c r="K24" s="304">
        <v>4.2</v>
      </c>
      <c r="L24" s="32">
        <f t="shared" si="1"/>
        <v>0.20000000000000018</v>
      </c>
      <c r="M24" s="319">
        <f t="shared" si="2"/>
        <v>5.0000000000000044E-2</v>
      </c>
      <c r="N24" s="335"/>
      <c r="O24" s="36"/>
      <c r="P24" s="336"/>
      <c r="Q24" s="327"/>
      <c r="R24" s="61"/>
    </row>
    <row r="25" spans="1:18" ht="15" x14ac:dyDescent="0.2">
      <c r="A25" s="347"/>
      <c r="B25" s="299" t="s">
        <v>890</v>
      </c>
      <c r="C25" s="27" t="s">
        <v>426</v>
      </c>
      <c r="D25" s="5" t="s">
        <v>851</v>
      </c>
      <c r="E25" s="2">
        <v>1</v>
      </c>
      <c r="F25" s="358">
        <v>10037</v>
      </c>
      <c r="G25" s="304">
        <v>4</v>
      </c>
      <c r="H25" s="11">
        <v>4</v>
      </c>
      <c r="I25" s="11">
        <f t="shared" si="0"/>
        <v>4</v>
      </c>
      <c r="J25" s="305"/>
      <c r="K25" s="304">
        <v>5</v>
      </c>
      <c r="L25" s="32">
        <f t="shared" si="1"/>
        <v>1</v>
      </c>
      <c r="M25" s="319">
        <f t="shared" si="2"/>
        <v>0.25</v>
      </c>
      <c r="N25" s="335"/>
      <c r="O25" s="36"/>
      <c r="P25" s="336"/>
      <c r="Q25" s="327"/>
      <c r="R25" s="61"/>
    </row>
    <row r="26" spans="1:18" ht="28.5" x14ac:dyDescent="0.2">
      <c r="A26" s="347"/>
      <c r="B26" s="299" t="s">
        <v>891</v>
      </c>
      <c r="C26" s="27" t="s">
        <v>777</v>
      </c>
      <c r="D26" s="5" t="s">
        <v>851</v>
      </c>
      <c r="E26" s="2">
        <v>1</v>
      </c>
      <c r="F26" s="357">
        <v>10038</v>
      </c>
      <c r="G26" s="304">
        <v>2</v>
      </c>
      <c r="H26" s="11">
        <v>2</v>
      </c>
      <c r="I26" s="11">
        <f t="shared" si="0"/>
        <v>2</v>
      </c>
      <c r="J26" s="305"/>
      <c r="K26" s="304">
        <v>2.75</v>
      </c>
      <c r="L26" s="32">
        <f t="shared" si="1"/>
        <v>0.75</v>
      </c>
      <c r="M26" s="319">
        <f t="shared" si="2"/>
        <v>0.375</v>
      </c>
      <c r="N26" s="335"/>
      <c r="O26" s="36"/>
      <c r="P26" s="336"/>
      <c r="Q26" s="327" t="s">
        <v>892</v>
      </c>
      <c r="R26" s="61"/>
    </row>
    <row r="27" spans="1:18" ht="15" x14ac:dyDescent="0.2">
      <c r="A27" s="347"/>
      <c r="B27" s="292" t="s">
        <v>963</v>
      </c>
      <c r="C27" s="278" t="s">
        <v>884</v>
      </c>
      <c r="D27" s="5" t="s">
        <v>852</v>
      </c>
      <c r="E27" s="2">
        <v>1</v>
      </c>
      <c r="F27" s="358">
        <v>10031</v>
      </c>
      <c r="G27" s="304" t="s">
        <v>964</v>
      </c>
      <c r="H27" s="11">
        <v>18</v>
      </c>
      <c r="I27" s="11">
        <f>E27*H27</f>
        <v>18</v>
      </c>
      <c r="J27" s="305"/>
      <c r="K27" s="304">
        <v>18</v>
      </c>
      <c r="L27" s="32" t="str">
        <f t="shared" si="1"/>
        <v/>
      </c>
      <c r="M27" s="319">
        <f t="shared" si="2"/>
        <v>0</v>
      </c>
      <c r="N27" s="335"/>
      <c r="O27" s="36"/>
      <c r="P27" s="336"/>
      <c r="Q27" s="328" t="s">
        <v>885</v>
      </c>
      <c r="R27" s="61"/>
    </row>
    <row r="28" spans="1:18" ht="15" x14ac:dyDescent="0.2">
      <c r="A28" s="347"/>
      <c r="B28" s="292" t="s">
        <v>963</v>
      </c>
      <c r="C28" s="278" t="s">
        <v>884</v>
      </c>
      <c r="D28" s="5" t="s">
        <v>852</v>
      </c>
      <c r="E28" s="2">
        <v>1</v>
      </c>
      <c r="F28" s="357">
        <v>10032</v>
      </c>
      <c r="G28" s="304" t="s">
        <v>964</v>
      </c>
      <c r="H28" s="11">
        <v>18</v>
      </c>
      <c r="I28" s="11">
        <f t="shared" ref="I28" si="3">E28*H28</f>
        <v>18</v>
      </c>
      <c r="J28" s="305"/>
      <c r="K28" s="304">
        <v>22</v>
      </c>
      <c r="L28" s="32">
        <f t="shared" si="1"/>
        <v>4</v>
      </c>
      <c r="M28" s="319">
        <f t="shared" si="2"/>
        <v>0.22222222222222221</v>
      </c>
      <c r="N28" s="335"/>
      <c r="O28" s="36"/>
      <c r="P28" s="336"/>
      <c r="Q28" s="328" t="s">
        <v>885</v>
      </c>
      <c r="R28" s="61"/>
    </row>
    <row r="29" spans="1:18" ht="15" x14ac:dyDescent="0.2">
      <c r="A29" s="347"/>
      <c r="B29" s="359"/>
      <c r="C29" s="27"/>
      <c r="D29" s="5"/>
      <c r="E29" s="6"/>
      <c r="F29" s="360"/>
      <c r="G29" s="306"/>
      <c r="H29" s="10"/>
      <c r="I29" s="11"/>
      <c r="J29" s="305"/>
      <c r="K29" s="304"/>
      <c r="L29" s="32"/>
      <c r="M29" s="319" t="str">
        <f t="shared" si="2"/>
        <v/>
      </c>
      <c r="N29" s="335"/>
      <c r="O29" s="36"/>
      <c r="P29" s="336"/>
      <c r="Q29" s="327"/>
      <c r="R29" s="61"/>
    </row>
    <row r="30" spans="1:18" x14ac:dyDescent="0.2">
      <c r="A30" s="348" t="s">
        <v>893</v>
      </c>
      <c r="B30" s="361"/>
      <c r="C30" s="2"/>
      <c r="D30" s="2"/>
      <c r="E30" s="31"/>
      <c r="F30" s="362"/>
      <c r="G30" s="410">
        <f>SUM(G11:G29)</f>
        <v>121</v>
      </c>
      <c r="H30" s="10"/>
      <c r="I30" s="11">
        <f>SUM(I11:I26)</f>
        <v>117</v>
      </c>
      <c r="J30" s="254"/>
      <c r="K30" s="304">
        <f>SUM(K11:K28)</f>
        <v>177.35</v>
      </c>
      <c r="L30" s="32">
        <f>IF(SUM(I30-K30)=0,"",SUM(K30-I30))</f>
        <v>60.349999999999994</v>
      </c>
      <c r="M30" s="319">
        <f t="shared" si="2"/>
        <v>0.51581196581196576</v>
      </c>
      <c r="N30" s="337"/>
      <c r="O30" s="37"/>
      <c r="P30" s="338"/>
      <c r="Q30" s="327"/>
      <c r="R30" s="61"/>
    </row>
    <row r="31" spans="1:18" x14ac:dyDescent="0.2">
      <c r="A31" s="349" t="s">
        <v>894</v>
      </c>
      <c r="B31" s="361"/>
      <c r="C31" s="6"/>
      <c r="D31" s="6"/>
      <c r="E31" s="31"/>
      <c r="F31" s="362"/>
      <c r="G31" s="405">
        <f>G30*H31</f>
        <v>30.25</v>
      </c>
      <c r="H31" s="406">
        <v>0.25</v>
      </c>
      <c r="I31" s="277">
        <f>I30*J31</f>
        <v>29.25</v>
      </c>
      <c r="J31" s="307">
        <v>0.25</v>
      </c>
      <c r="K31" s="320">
        <f>0.25*K30</f>
        <v>44.337499999999999</v>
      </c>
      <c r="L31" s="32"/>
      <c r="M31" s="319">
        <f t="shared" si="2"/>
        <v>0.51581196581196576</v>
      </c>
      <c r="N31" s="335"/>
      <c r="O31" s="36"/>
      <c r="P31" s="336"/>
      <c r="Q31" s="327"/>
      <c r="R31" s="61"/>
    </row>
    <row r="32" spans="1:18" x14ac:dyDescent="0.2">
      <c r="A32" s="348"/>
      <c r="B32" s="361"/>
      <c r="C32" s="6"/>
      <c r="D32" s="6"/>
      <c r="E32" s="31"/>
      <c r="F32" s="362"/>
      <c r="G32" s="407"/>
      <c r="H32" s="408"/>
      <c r="I32" s="11"/>
      <c r="J32" s="409"/>
      <c r="K32" s="304"/>
      <c r="L32" s="32"/>
      <c r="M32" s="319"/>
      <c r="N32" s="335"/>
      <c r="O32" s="36"/>
      <c r="P32" s="336"/>
      <c r="Q32" s="327"/>
      <c r="R32" s="61"/>
    </row>
    <row r="33" spans="1:18" ht="42.75" x14ac:dyDescent="0.2">
      <c r="A33" s="968" t="s">
        <v>783</v>
      </c>
      <c r="B33" s="299" t="s">
        <v>1029</v>
      </c>
      <c r="C33" s="27" t="s">
        <v>11</v>
      </c>
      <c r="D33" s="5" t="s">
        <v>851</v>
      </c>
      <c r="E33" s="6">
        <v>1</v>
      </c>
      <c r="F33" s="360">
        <v>20010</v>
      </c>
      <c r="G33" s="306">
        <v>25</v>
      </c>
      <c r="H33" s="10">
        <v>25</v>
      </c>
      <c r="I33" s="11">
        <f t="shared" ref="I33:I74" si="4">E33*H33</f>
        <v>25</v>
      </c>
      <c r="J33" s="305"/>
      <c r="K33" s="321">
        <v>25</v>
      </c>
      <c r="L33" s="32" t="str">
        <f t="shared" si="1"/>
        <v/>
      </c>
      <c r="M33" s="319">
        <f t="shared" si="2"/>
        <v>0</v>
      </c>
      <c r="N33" s="335"/>
      <c r="O33" s="36">
        <v>1</v>
      </c>
      <c r="P33" s="336"/>
      <c r="Q33" s="327" t="s">
        <v>896</v>
      </c>
      <c r="R33" s="61"/>
    </row>
    <row r="34" spans="1:18" ht="42.75" x14ac:dyDescent="0.2">
      <c r="A34" s="969"/>
      <c r="B34" s="299" t="s">
        <v>965</v>
      </c>
      <c r="C34" s="27" t="s">
        <v>11</v>
      </c>
      <c r="D34" s="5" t="s">
        <v>851</v>
      </c>
      <c r="E34" s="6">
        <v>1</v>
      </c>
      <c r="F34" s="360">
        <v>20011</v>
      </c>
      <c r="G34" s="306">
        <v>25</v>
      </c>
      <c r="H34" s="10">
        <v>25</v>
      </c>
      <c r="I34" s="11">
        <f t="shared" si="4"/>
        <v>25</v>
      </c>
      <c r="J34" s="305"/>
      <c r="K34" s="321">
        <v>26</v>
      </c>
      <c r="L34" s="32">
        <f t="shared" ref="L34:L45" si="5">IF(SUM(I34-K34)=0,"",SUM(K34-I34))</f>
        <v>1</v>
      </c>
      <c r="M34" s="319">
        <f t="shared" si="2"/>
        <v>0.04</v>
      </c>
      <c r="N34" s="335"/>
      <c r="O34" s="36">
        <v>1</v>
      </c>
      <c r="P34" s="336"/>
      <c r="Q34" s="327" t="s">
        <v>896</v>
      </c>
      <c r="R34" s="61"/>
    </row>
    <row r="35" spans="1:18" ht="42.75" x14ac:dyDescent="0.2">
      <c r="A35" s="969"/>
      <c r="B35" s="299" t="s">
        <v>965</v>
      </c>
      <c r="C35" s="27" t="s">
        <v>11</v>
      </c>
      <c r="D35" s="5" t="s">
        <v>851</v>
      </c>
      <c r="E35" s="6">
        <v>1</v>
      </c>
      <c r="F35" s="360">
        <v>20012</v>
      </c>
      <c r="G35" s="306">
        <v>25</v>
      </c>
      <c r="H35" s="10">
        <v>25</v>
      </c>
      <c r="I35" s="11">
        <f t="shared" si="4"/>
        <v>25</v>
      </c>
      <c r="J35" s="305"/>
      <c r="K35" s="321">
        <v>25</v>
      </c>
      <c r="L35" s="32" t="str">
        <f t="shared" si="5"/>
        <v/>
      </c>
      <c r="M35" s="319">
        <f t="shared" si="2"/>
        <v>0</v>
      </c>
      <c r="N35" s="335"/>
      <c r="O35" s="36">
        <v>1</v>
      </c>
      <c r="P35" s="336"/>
      <c r="Q35" s="327" t="s">
        <v>896</v>
      </c>
      <c r="R35" s="61"/>
    </row>
    <row r="36" spans="1:18" ht="42.75" x14ac:dyDescent="0.2">
      <c r="A36" s="969"/>
      <c r="B36" s="299" t="s">
        <v>965</v>
      </c>
      <c r="C36" s="27" t="s">
        <v>11</v>
      </c>
      <c r="D36" s="5" t="s">
        <v>851</v>
      </c>
      <c r="E36" s="6">
        <v>1</v>
      </c>
      <c r="F36" s="360">
        <v>20013</v>
      </c>
      <c r="G36" s="306">
        <v>25</v>
      </c>
      <c r="H36" s="10">
        <v>25</v>
      </c>
      <c r="I36" s="11">
        <f t="shared" si="4"/>
        <v>25</v>
      </c>
      <c r="J36" s="305"/>
      <c r="K36" s="321">
        <v>24</v>
      </c>
      <c r="L36" s="32">
        <f t="shared" si="5"/>
        <v>-1</v>
      </c>
      <c r="M36" s="319">
        <f t="shared" si="2"/>
        <v>-0.04</v>
      </c>
      <c r="N36" s="335"/>
      <c r="O36" s="36">
        <v>1</v>
      </c>
      <c r="P36" s="336"/>
      <c r="Q36" s="327" t="s">
        <v>896</v>
      </c>
      <c r="R36" s="61"/>
    </row>
    <row r="37" spans="1:18" ht="42.75" x14ac:dyDescent="0.2">
      <c r="A37" s="969"/>
      <c r="B37" s="299" t="s">
        <v>965</v>
      </c>
      <c r="C37" s="27" t="s">
        <v>11</v>
      </c>
      <c r="D37" s="5" t="s">
        <v>851</v>
      </c>
      <c r="E37" s="6">
        <v>1</v>
      </c>
      <c r="F37" s="360">
        <v>20014</v>
      </c>
      <c r="G37" s="306">
        <v>25</v>
      </c>
      <c r="H37" s="10">
        <v>25</v>
      </c>
      <c r="I37" s="11">
        <f t="shared" si="4"/>
        <v>25</v>
      </c>
      <c r="J37" s="305"/>
      <c r="K37" s="321">
        <v>24</v>
      </c>
      <c r="L37" s="32">
        <f t="shared" si="5"/>
        <v>-1</v>
      </c>
      <c r="M37" s="319">
        <f t="shared" si="2"/>
        <v>-0.04</v>
      </c>
      <c r="N37" s="335"/>
      <c r="O37" s="36">
        <v>1</v>
      </c>
      <c r="P37" s="336"/>
      <c r="Q37" s="327" t="s">
        <v>896</v>
      </c>
      <c r="R37" s="61"/>
    </row>
    <row r="38" spans="1:18" ht="42.75" x14ac:dyDescent="0.2">
      <c r="A38" s="969"/>
      <c r="B38" s="299" t="s">
        <v>965</v>
      </c>
      <c r="C38" s="27" t="s">
        <v>11</v>
      </c>
      <c r="D38" s="5" t="s">
        <v>851</v>
      </c>
      <c r="E38" s="6">
        <v>1</v>
      </c>
      <c r="F38" s="360">
        <v>20015</v>
      </c>
      <c r="G38" s="306">
        <v>25</v>
      </c>
      <c r="H38" s="10">
        <v>25</v>
      </c>
      <c r="I38" s="11">
        <f t="shared" si="4"/>
        <v>25</v>
      </c>
      <c r="J38" s="305"/>
      <c r="K38" s="321">
        <v>25</v>
      </c>
      <c r="L38" s="32" t="str">
        <f t="shared" si="5"/>
        <v/>
      </c>
      <c r="M38" s="319">
        <f t="shared" si="2"/>
        <v>0</v>
      </c>
      <c r="N38" s="335"/>
      <c r="O38" s="36">
        <v>1</v>
      </c>
      <c r="P38" s="336"/>
      <c r="Q38" s="327" t="s">
        <v>896</v>
      </c>
      <c r="R38" s="61"/>
    </row>
    <row r="39" spans="1:18" ht="42.75" x14ac:dyDescent="0.2">
      <c r="A39" s="969"/>
      <c r="B39" s="299" t="s">
        <v>965</v>
      </c>
      <c r="C39" s="27" t="s">
        <v>11</v>
      </c>
      <c r="D39" s="5" t="s">
        <v>851</v>
      </c>
      <c r="E39" s="6">
        <v>1</v>
      </c>
      <c r="F39" s="360">
        <v>20016</v>
      </c>
      <c r="G39" s="306">
        <v>25</v>
      </c>
      <c r="H39" s="10">
        <v>25</v>
      </c>
      <c r="I39" s="11">
        <f t="shared" si="4"/>
        <v>25</v>
      </c>
      <c r="J39" s="305"/>
      <c r="K39" s="321">
        <v>28</v>
      </c>
      <c r="L39" s="32">
        <f t="shared" si="5"/>
        <v>3</v>
      </c>
      <c r="M39" s="319">
        <f t="shared" si="2"/>
        <v>0.12</v>
      </c>
      <c r="N39" s="335"/>
      <c r="O39" s="36">
        <v>1</v>
      </c>
      <c r="P39" s="336"/>
      <c r="Q39" s="327" t="s">
        <v>896</v>
      </c>
      <c r="R39" s="61"/>
    </row>
    <row r="40" spans="1:18" ht="42.75" x14ac:dyDescent="0.2">
      <c r="A40" s="969"/>
      <c r="B40" s="299" t="s">
        <v>965</v>
      </c>
      <c r="C40" s="27" t="s">
        <v>11</v>
      </c>
      <c r="D40" s="5" t="s">
        <v>851</v>
      </c>
      <c r="E40" s="6">
        <v>1</v>
      </c>
      <c r="F40" s="360">
        <v>20017</v>
      </c>
      <c r="G40" s="306">
        <v>25</v>
      </c>
      <c r="H40" s="10">
        <v>25</v>
      </c>
      <c r="I40" s="11">
        <f t="shared" si="4"/>
        <v>25</v>
      </c>
      <c r="J40" s="305"/>
      <c r="K40" s="321">
        <v>24</v>
      </c>
      <c r="L40" s="32">
        <f t="shared" si="5"/>
        <v>-1</v>
      </c>
      <c r="M40" s="319">
        <f t="shared" si="2"/>
        <v>-0.04</v>
      </c>
      <c r="N40" s="335"/>
      <c r="O40" s="36">
        <v>1</v>
      </c>
      <c r="P40" s="336"/>
      <c r="Q40" s="327" t="s">
        <v>896</v>
      </c>
      <c r="R40" s="61"/>
    </row>
    <row r="41" spans="1:18" ht="42.75" x14ac:dyDescent="0.2">
      <c r="A41" s="969"/>
      <c r="B41" s="299" t="s">
        <v>965</v>
      </c>
      <c r="C41" s="27" t="s">
        <v>11</v>
      </c>
      <c r="D41" s="5" t="s">
        <v>851</v>
      </c>
      <c r="E41" s="6">
        <v>1</v>
      </c>
      <c r="F41" s="360">
        <v>20018</v>
      </c>
      <c r="G41" s="306">
        <v>25</v>
      </c>
      <c r="H41" s="10">
        <v>25</v>
      </c>
      <c r="I41" s="11">
        <f t="shared" si="4"/>
        <v>25</v>
      </c>
      <c r="J41" s="305"/>
      <c r="K41" s="321">
        <v>25</v>
      </c>
      <c r="L41" s="32" t="str">
        <f t="shared" si="5"/>
        <v/>
      </c>
      <c r="M41" s="319">
        <f t="shared" si="2"/>
        <v>0</v>
      </c>
      <c r="N41" s="335"/>
      <c r="O41" s="36">
        <v>1</v>
      </c>
      <c r="P41" s="336"/>
      <c r="Q41" s="327" t="s">
        <v>896</v>
      </c>
      <c r="R41" s="61"/>
    </row>
    <row r="42" spans="1:18" ht="42.75" x14ac:dyDescent="0.2">
      <c r="A42" s="969"/>
      <c r="B42" s="299" t="s">
        <v>965</v>
      </c>
      <c r="C42" s="27" t="s">
        <v>11</v>
      </c>
      <c r="D42" s="5" t="s">
        <v>851</v>
      </c>
      <c r="E42" s="6">
        <v>1</v>
      </c>
      <c r="F42" s="360">
        <v>20019</v>
      </c>
      <c r="G42" s="306">
        <v>25</v>
      </c>
      <c r="H42" s="10">
        <v>25</v>
      </c>
      <c r="I42" s="11">
        <f t="shared" si="4"/>
        <v>25</v>
      </c>
      <c r="J42" s="305"/>
      <c r="K42" s="321">
        <v>25</v>
      </c>
      <c r="L42" s="32" t="str">
        <f t="shared" si="5"/>
        <v/>
      </c>
      <c r="M42" s="319">
        <f t="shared" si="2"/>
        <v>0</v>
      </c>
      <c r="N42" s="335"/>
      <c r="O42" s="36">
        <v>1</v>
      </c>
      <c r="P42" s="336"/>
      <c r="Q42" s="327" t="s">
        <v>896</v>
      </c>
      <c r="R42" s="61"/>
    </row>
    <row r="43" spans="1:18" ht="42.75" x14ac:dyDescent="0.2">
      <c r="A43" s="969"/>
      <c r="B43" s="299" t="s">
        <v>965</v>
      </c>
      <c r="C43" s="27" t="s">
        <v>11</v>
      </c>
      <c r="D43" s="5" t="s">
        <v>851</v>
      </c>
      <c r="E43" s="6">
        <v>1</v>
      </c>
      <c r="F43" s="360">
        <v>20020</v>
      </c>
      <c r="G43" s="306">
        <v>25</v>
      </c>
      <c r="H43" s="10">
        <v>25</v>
      </c>
      <c r="I43" s="11">
        <f t="shared" si="4"/>
        <v>25</v>
      </c>
      <c r="J43" s="305"/>
      <c r="K43" s="321">
        <v>28</v>
      </c>
      <c r="L43" s="32">
        <f t="shared" si="5"/>
        <v>3</v>
      </c>
      <c r="M43" s="319">
        <f t="shared" si="2"/>
        <v>0.12</v>
      </c>
      <c r="N43" s="335"/>
      <c r="O43" s="36">
        <v>1</v>
      </c>
      <c r="P43" s="336"/>
      <c r="Q43" s="327" t="s">
        <v>896</v>
      </c>
      <c r="R43" s="61"/>
    </row>
    <row r="44" spans="1:18" ht="42.75" x14ac:dyDescent="0.2">
      <c r="A44" s="969"/>
      <c r="B44" s="299" t="s">
        <v>965</v>
      </c>
      <c r="C44" s="27" t="s">
        <v>11</v>
      </c>
      <c r="D44" s="5" t="s">
        <v>851</v>
      </c>
      <c r="E44" s="6">
        <v>1</v>
      </c>
      <c r="F44" s="360">
        <v>20021</v>
      </c>
      <c r="G44" s="306">
        <v>25</v>
      </c>
      <c r="H44" s="10">
        <v>25</v>
      </c>
      <c r="I44" s="11">
        <f t="shared" si="4"/>
        <v>25</v>
      </c>
      <c r="J44" s="305"/>
      <c r="K44" s="321">
        <v>24</v>
      </c>
      <c r="L44" s="32">
        <f t="shared" si="5"/>
        <v>-1</v>
      </c>
      <c r="M44" s="319">
        <f t="shared" si="2"/>
        <v>-0.04</v>
      </c>
      <c r="N44" s="335"/>
      <c r="O44" s="36">
        <v>1</v>
      </c>
      <c r="P44" s="336"/>
      <c r="Q44" s="327" t="s">
        <v>896</v>
      </c>
      <c r="R44" s="61"/>
    </row>
    <row r="45" spans="1:18" ht="42.75" x14ac:dyDescent="0.2">
      <c r="A45" s="969"/>
      <c r="B45" s="299" t="s">
        <v>965</v>
      </c>
      <c r="C45" s="27" t="s">
        <v>11</v>
      </c>
      <c r="D45" s="5" t="s">
        <v>851</v>
      </c>
      <c r="E45" s="6">
        <v>1</v>
      </c>
      <c r="F45" s="360">
        <v>20022</v>
      </c>
      <c r="G45" s="306">
        <v>25</v>
      </c>
      <c r="H45" s="10">
        <v>25</v>
      </c>
      <c r="I45" s="11">
        <f t="shared" si="4"/>
        <v>25</v>
      </c>
      <c r="J45" s="305"/>
      <c r="K45" s="321">
        <v>25</v>
      </c>
      <c r="L45" s="32" t="str">
        <f t="shared" si="5"/>
        <v/>
      </c>
      <c r="M45" s="319">
        <f t="shared" si="2"/>
        <v>0</v>
      </c>
      <c r="N45" s="335"/>
      <c r="O45" s="36">
        <v>1</v>
      </c>
      <c r="P45" s="336"/>
      <c r="Q45" s="327" t="s">
        <v>896</v>
      </c>
      <c r="R45" s="61"/>
    </row>
    <row r="46" spans="1:18" x14ac:dyDescent="0.2">
      <c r="A46" s="969"/>
      <c r="B46" s="299" t="s">
        <v>966</v>
      </c>
      <c r="C46" s="27" t="s">
        <v>435</v>
      </c>
      <c r="D46" s="5" t="s">
        <v>851</v>
      </c>
      <c r="E46" s="36"/>
      <c r="F46" s="360">
        <v>20023</v>
      </c>
      <c r="G46" s="306">
        <v>24.5</v>
      </c>
      <c r="H46" s="10"/>
      <c r="I46" s="11">
        <f t="shared" si="4"/>
        <v>0</v>
      </c>
      <c r="J46" s="305"/>
      <c r="K46" s="321">
        <v>0</v>
      </c>
      <c r="L46" s="32" t="str">
        <f t="shared" si="1"/>
        <v/>
      </c>
      <c r="M46" s="319" t="str">
        <f t="shared" si="2"/>
        <v/>
      </c>
      <c r="N46" s="335"/>
      <c r="O46" s="36"/>
      <c r="P46" s="336"/>
      <c r="Q46" s="327" t="s">
        <v>898</v>
      </c>
      <c r="R46" s="61"/>
    </row>
    <row r="47" spans="1:18" ht="28.5" x14ac:dyDescent="0.2">
      <c r="A47" s="969"/>
      <c r="B47" s="299" t="s">
        <v>967</v>
      </c>
      <c r="C47" s="27" t="s">
        <v>11</v>
      </c>
      <c r="D47" s="5" t="s">
        <v>851</v>
      </c>
      <c r="E47" s="36">
        <v>1</v>
      </c>
      <c r="F47" s="360">
        <v>20024</v>
      </c>
      <c r="G47" s="306">
        <v>25</v>
      </c>
      <c r="H47" s="10">
        <v>25</v>
      </c>
      <c r="I47" s="11">
        <f t="shared" si="4"/>
        <v>25</v>
      </c>
      <c r="J47" s="305"/>
      <c r="K47" s="321">
        <v>24.8</v>
      </c>
      <c r="L47" s="32">
        <f t="shared" si="1"/>
        <v>-0.19999999999999929</v>
      </c>
      <c r="M47" s="319">
        <f t="shared" si="2"/>
        <v>-7.9999999999999724E-3</v>
      </c>
      <c r="N47" s="335"/>
      <c r="O47" s="36">
        <v>1</v>
      </c>
      <c r="P47" s="336"/>
      <c r="Q47" s="327" t="s">
        <v>899</v>
      </c>
      <c r="R47" s="61"/>
    </row>
    <row r="48" spans="1:18" ht="28.5" x14ac:dyDescent="0.2">
      <c r="A48" s="969"/>
      <c r="B48" s="299" t="s">
        <v>968</v>
      </c>
      <c r="C48" s="27" t="s">
        <v>11</v>
      </c>
      <c r="D48" s="5" t="s">
        <v>851</v>
      </c>
      <c r="E48" s="36">
        <v>1</v>
      </c>
      <c r="F48" s="360">
        <v>20025</v>
      </c>
      <c r="G48" s="306">
        <v>25</v>
      </c>
      <c r="H48" s="10">
        <v>25</v>
      </c>
      <c r="I48" s="11">
        <f t="shared" si="4"/>
        <v>25</v>
      </c>
      <c r="J48" s="305"/>
      <c r="K48" s="321">
        <v>24.8</v>
      </c>
      <c r="L48" s="32">
        <f t="shared" si="1"/>
        <v>-0.19999999999999929</v>
      </c>
      <c r="M48" s="319">
        <f t="shared" si="2"/>
        <v>-7.9999999999999724E-3</v>
      </c>
      <c r="N48" s="335"/>
      <c r="O48" s="36">
        <v>1</v>
      </c>
      <c r="P48" s="336"/>
      <c r="Q48" s="327" t="s">
        <v>901</v>
      </c>
      <c r="R48" s="61"/>
    </row>
    <row r="49" spans="1:18" ht="28.5" x14ac:dyDescent="0.2">
      <c r="A49" s="969"/>
      <c r="B49" s="299" t="s">
        <v>902</v>
      </c>
      <c r="C49" s="28" t="s">
        <v>80</v>
      </c>
      <c r="D49" s="5" t="s">
        <v>851</v>
      </c>
      <c r="E49" s="36">
        <v>1</v>
      </c>
      <c r="F49" s="360">
        <v>20026</v>
      </c>
      <c r="G49" s="306">
        <v>6</v>
      </c>
      <c r="H49" s="10">
        <v>6</v>
      </c>
      <c r="I49" s="11">
        <f t="shared" si="4"/>
        <v>6</v>
      </c>
      <c r="J49" s="305"/>
      <c r="K49" s="321">
        <v>6</v>
      </c>
      <c r="L49" s="32" t="str">
        <f t="shared" si="1"/>
        <v/>
      </c>
      <c r="M49" s="319">
        <f t="shared" si="2"/>
        <v>0</v>
      </c>
      <c r="N49" s="335"/>
      <c r="O49" s="36"/>
      <c r="P49" s="336"/>
      <c r="Q49" s="327" t="s">
        <v>903</v>
      </c>
      <c r="R49" s="61"/>
    </row>
    <row r="50" spans="1:18" ht="28.5" x14ac:dyDescent="0.2">
      <c r="A50" s="969"/>
      <c r="B50" s="299" t="s">
        <v>904</v>
      </c>
      <c r="C50" s="27" t="s">
        <v>88</v>
      </c>
      <c r="D50" s="5" t="s">
        <v>851</v>
      </c>
      <c r="E50" s="36">
        <v>1</v>
      </c>
      <c r="F50" s="360">
        <v>20027</v>
      </c>
      <c r="G50" s="306">
        <v>15</v>
      </c>
      <c r="H50" s="10">
        <v>16</v>
      </c>
      <c r="I50" s="11">
        <f t="shared" si="4"/>
        <v>16</v>
      </c>
      <c r="J50" s="305"/>
      <c r="K50" s="321">
        <v>15.1</v>
      </c>
      <c r="L50" s="32">
        <f>IF(SUM(I50-K50)=0,"",SUM(K50-I50))</f>
        <v>-0.90000000000000036</v>
      </c>
      <c r="M50" s="319">
        <f t="shared" si="2"/>
        <v>-5.6250000000000022E-2</v>
      </c>
      <c r="N50" s="335"/>
      <c r="O50" s="36"/>
      <c r="P50" s="336"/>
      <c r="Q50" s="327" t="s">
        <v>905</v>
      </c>
      <c r="R50" s="61"/>
    </row>
    <row r="51" spans="1:18" ht="57" x14ac:dyDescent="0.2">
      <c r="A51" s="969"/>
      <c r="B51" s="299" t="s">
        <v>293</v>
      </c>
      <c r="C51" s="27" t="s">
        <v>291</v>
      </c>
      <c r="D51" s="5" t="s">
        <v>851</v>
      </c>
      <c r="E51" s="36">
        <v>1</v>
      </c>
      <c r="F51" s="360">
        <v>20028</v>
      </c>
      <c r="G51" s="306">
        <v>6</v>
      </c>
      <c r="H51" s="10">
        <v>7</v>
      </c>
      <c r="I51" s="11">
        <f t="shared" si="4"/>
        <v>7</v>
      </c>
      <c r="J51" s="305"/>
      <c r="K51" s="321">
        <v>7</v>
      </c>
      <c r="L51" s="32" t="str">
        <f>IF(SUM(I51-K51)=0,"",SUM(K51-I51))</f>
        <v/>
      </c>
      <c r="M51" s="319">
        <f t="shared" si="2"/>
        <v>0</v>
      </c>
      <c r="N51" s="335"/>
      <c r="O51" s="36"/>
      <c r="P51" s="336"/>
      <c r="Q51" s="327" t="s">
        <v>906</v>
      </c>
      <c r="R51" s="61"/>
    </row>
    <row r="52" spans="1:18" ht="57" x14ac:dyDescent="0.2">
      <c r="A52" s="969"/>
      <c r="B52" s="299" t="s">
        <v>293</v>
      </c>
      <c r="C52" s="27" t="s">
        <v>291</v>
      </c>
      <c r="D52" s="5" t="s">
        <v>851</v>
      </c>
      <c r="E52" s="36">
        <v>1</v>
      </c>
      <c r="F52" s="360">
        <v>20029</v>
      </c>
      <c r="G52" s="306">
        <v>6</v>
      </c>
      <c r="H52" s="10">
        <v>7</v>
      </c>
      <c r="I52" s="11">
        <f t="shared" si="4"/>
        <v>7</v>
      </c>
      <c r="J52" s="305"/>
      <c r="K52" s="321">
        <v>6.9</v>
      </c>
      <c r="L52" s="32">
        <f>IF(SUM(I52-K52)=0,"",SUM(K52-I52))</f>
        <v>-9.9999999999999645E-2</v>
      </c>
      <c r="M52" s="319">
        <f t="shared" si="2"/>
        <v>-1.4285714285714235E-2</v>
      </c>
      <c r="N52" s="335"/>
      <c r="O52" s="36"/>
      <c r="P52" s="336"/>
      <c r="Q52" s="327" t="s">
        <v>906</v>
      </c>
      <c r="R52" s="61"/>
    </row>
    <row r="53" spans="1:18" ht="42.75" x14ac:dyDescent="0.2">
      <c r="A53" s="969"/>
      <c r="B53" s="299" t="s">
        <v>293</v>
      </c>
      <c r="C53" s="27" t="s">
        <v>291</v>
      </c>
      <c r="D53" s="5" t="s">
        <v>851</v>
      </c>
      <c r="E53" s="36">
        <v>1</v>
      </c>
      <c r="F53" s="360">
        <v>20030</v>
      </c>
      <c r="G53" s="306">
        <v>6</v>
      </c>
      <c r="H53" s="10">
        <v>6</v>
      </c>
      <c r="I53" s="11">
        <f t="shared" si="4"/>
        <v>6</v>
      </c>
      <c r="J53" s="305"/>
      <c r="K53" s="321">
        <v>6</v>
      </c>
      <c r="L53" s="32" t="str">
        <f t="shared" ref="L53:L62" si="6">IF(SUM(I53-K53)=0,"",SUM(K53-I53))</f>
        <v/>
      </c>
      <c r="M53" s="319">
        <f t="shared" si="2"/>
        <v>0</v>
      </c>
      <c r="N53" s="335"/>
      <c r="O53" s="36"/>
      <c r="P53" s="336"/>
      <c r="Q53" s="327" t="s">
        <v>907</v>
      </c>
      <c r="R53" s="61"/>
    </row>
    <row r="54" spans="1:18" ht="42.75" x14ac:dyDescent="0.2">
      <c r="A54" s="969"/>
      <c r="B54" s="299" t="s">
        <v>293</v>
      </c>
      <c r="C54" s="27" t="s">
        <v>291</v>
      </c>
      <c r="D54" s="5" t="s">
        <v>851</v>
      </c>
      <c r="E54" s="36">
        <v>1</v>
      </c>
      <c r="F54" s="360">
        <v>20031</v>
      </c>
      <c r="G54" s="306">
        <v>6</v>
      </c>
      <c r="H54" s="10">
        <v>6</v>
      </c>
      <c r="I54" s="11">
        <f t="shared" si="4"/>
        <v>6</v>
      </c>
      <c r="J54" s="305"/>
      <c r="K54" s="321">
        <v>5.9</v>
      </c>
      <c r="L54" s="32">
        <f t="shared" si="6"/>
        <v>-9.9999999999999645E-2</v>
      </c>
      <c r="M54" s="319">
        <f t="shared" si="2"/>
        <v>-1.6666666666666607E-2</v>
      </c>
      <c r="N54" s="335"/>
      <c r="O54" s="36"/>
      <c r="P54" s="336"/>
      <c r="Q54" s="327" t="s">
        <v>907</v>
      </c>
      <c r="R54" s="61"/>
    </row>
    <row r="55" spans="1:18" ht="42.75" x14ac:dyDescent="0.2">
      <c r="A55" s="969"/>
      <c r="B55" s="299" t="s">
        <v>293</v>
      </c>
      <c r="C55" s="27" t="s">
        <v>291</v>
      </c>
      <c r="D55" s="5" t="s">
        <v>851</v>
      </c>
      <c r="E55" s="36">
        <v>1</v>
      </c>
      <c r="F55" s="360">
        <v>20032</v>
      </c>
      <c r="G55" s="306">
        <v>6</v>
      </c>
      <c r="H55" s="10">
        <v>6</v>
      </c>
      <c r="I55" s="11">
        <f t="shared" si="4"/>
        <v>6</v>
      </c>
      <c r="J55" s="305"/>
      <c r="K55" s="321">
        <v>6.2</v>
      </c>
      <c r="L55" s="32">
        <f t="shared" si="6"/>
        <v>0.20000000000000018</v>
      </c>
      <c r="M55" s="319">
        <f t="shared" si="2"/>
        <v>3.3333333333333361E-2</v>
      </c>
      <c r="N55" s="335"/>
      <c r="O55" s="36"/>
      <c r="P55" s="336"/>
      <c r="Q55" s="327" t="s">
        <v>907</v>
      </c>
      <c r="R55" s="61"/>
    </row>
    <row r="56" spans="1:18" x14ac:dyDescent="0.2">
      <c r="A56" s="969"/>
      <c r="B56" s="299" t="s">
        <v>794</v>
      </c>
      <c r="C56" s="27" t="s">
        <v>531</v>
      </c>
      <c r="D56" s="5" t="s">
        <v>851</v>
      </c>
      <c r="E56" s="36">
        <v>1</v>
      </c>
      <c r="F56" s="360">
        <v>20033</v>
      </c>
      <c r="G56" s="306">
        <v>25</v>
      </c>
      <c r="H56" s="10">
        <v>20</v>
      </c>
      <c r="I56" s="11">
        <f t="shared" si="4"/>
        <v>20</v>
      </c>
      <c r="J56" s="305"/>
      <c r="K56" s="321">
        <v>20.23</v>
      </c>
      <c r="L56" s="32">
        <f t="shared" si="6"/>
        <v>0.23000000000000043</v>
      </c>
      <c r="M56" s="319">
        <f t="shared" si="2"/>
        <v>1.1500000000000021E-2</v>
      </c>
      <c r="N56" s="335"/>
      <c r="O56" s="36"/>
      <c r="P56" s="336">
        <v>5</v>
      </c>
      <c r="Q56" s="327" t="s">
        <v>908</v>
      </c>
      <c r="R56" s="61"/>
    </row>
    <row r="57" spans="1:18" x14ac:dyDescent="0.2">
      <c r="A57" s="969"/>
      <c r="B57" s="299" t="s">
        <v>969</v>
      </c>
      <c r="C57" s="27" t="s">
        <v>404</v>
      </c>
      <c r="D57" s="5" t="s">
        <v>851</v>
      </c>
      <c r="E57" s="36">
        <v>1</v>
      </c>
      <c r="F57" s="360">
        <v>20034</v>
      </c>
      <c r="G57" s="306">
        <v>15</v>
      </c>
      <c r="H57" s="10">
        <v>17</v>
      </c>
      <c r="I57" s="11">
        <f t="shared" si="4"/>
        <v>17</v>
      </c>
      <c r="J57" s="305"/>
      <c r="K57" s="321">
        <v>14.95</v>
      </c>
      <c r="L57" s="32">
        <f t="shared" si="6"/>
        <v>-2.0500000000000007</v>
      </c>
      <c r="M57" s="319">
        <f t="shared" si="2"/>
        <v>-0.12058823529411769</v>
      </c>
      <c r="N57" s="335"/>
      <c r="O57" s="36"/>
      <c r="P57" s="336">
        <v>4</v>
      </c>
      <c r="Q57" s="327" t="s">
        <v>910</v>
      </c>
      <c r="R57" s="61"/>
    </row>
    <row r="58" spans="1:18" x14ac:dyDescent="0.2">
      <c r="A58" s="969"/>
      <c r="B58" s="299" t="s">
        <v>911</v>
      </c>
      <c r="C58" s="27"/>
      <c r="D58" s="5" t="s">
        <v>852</v>
      </c>
      <c r="E58" s="36">
        <v>1</v>
      </c>
      <c r="F58" s="360">
        <v>20035</v>
      </c>
      <c r="G58" s="306">
        <v>2</v>
      </c>
      <c r="H58" s="10">
        <v>1.5</v>
      </c>
      <c r="I58" s="11">
        <f t="shared" si="4"/>
        <v>1.5</v>
      </c>
      <c r="J58" s="305"/>
      <c r="K58" s="321">
        <v>1.3</v>
      </c>
      <c r="L58" s="32">
        <f t="shared" si="6"/>
        <v>-0.19999999999999996</v>
      </c>
      <c r="M58" s="319">
        <f t="shared" si="2"/>
        <v>-0.1333333333333333</v>
      </c>
      <c r="N58" s="335"/>
      <c r="O58" s="36"/>
      <c r="P58" s="336">
        <v>1</v>
      </c>
      <c r="Q58" s="327" t="s">
        <v>912</v>
      </c>
      <c r="R58" s="61"/>
    </row>
    <row r="59" spans="1:18" x14ac:dyDescent="0.2">
      <c r="A59" s="969"/>
      <c r="B59" s="299" t="s">
        <v>911</v>
      </c>
      <c r="C59" s="27"/>
      <c r="D59" s="5" t="s">
        <v>852</v>
      </c>
      <c r="E59" s="36">
        <v>1</v>
      </c>
      <c r="F59" s="360">
        <v>20036</v>
      </c>
      <c r="G59" s="306">
        <v>2</v>
      </c>
      <c r="H59" s="10">
        <v>1.5</v>
      </c>
      <c r="I59" s="11">
        <f t="shared" si="4"/>
        <v>1.5</v>
      </c>
      <c r="J59" s="305"/>
      <c r="K59" s="321">
        <v>1.5</v>
      </c>
      <c r="L59" s="32" t="str">
        <f t="shared" si="6"/>
        <v/>
      </c>
      <c r="M59" s="319">
        <f t="shared" si="2"/>
        <v>0</v>
      </c>
      <c r="N59" s="335"/>
      <c r="O59" s="36"/>
      <c r="P59" s="336">
        <v>1</v>
      </c>
      <c r="Q59" s="327" t="s">
        <v>912</v>
      </c>
      <c r="R59" s="61"/>
    </row>
    <row r="60" spans="1:18" x14ac:dyDescent="0.2">
      <c r="A60" s="969"/>
      <c r="B60" s="299" t="s">
        <v>911</v>
      </c>
      <c r="C60" s="27"/>
      <c r="D60" s="5" t="s">
        <v>852</v>
      </c>
      <c r="E60" s="36">
        <v>1</v>
      </c>
      <c r="F60" s="360">
        <v>20037</v>
      </c>
      <c r="G60" s="306">
        <v>2</v>
      </c>
      <c r="H60" s="10">
        <v>1.5</v>
      </c>
      <c r="I60" s="11">
        <f t="shared" si="4"/>
        <v>1.5</v>
      </c>
      <c r="J60" s="305"/>
      <c r="K60" s="321">
        <v>1.8</v>
      </c>
      <c r="L60" s="32">
        <f t="shared" si="6"/>
        <v>0.30000000000000004</v>
      </c>
      <c r="M60" s="319">
        <f t="shared" si="2"/>
        <v>0.20000000000000004</v>
      </c>
      <c r="N60" s="335"/>
      <c r="O60" s="36"/>
      <c r="P60" s="336">
        <v>1</v>
      </c>
      <c r="Q60" s="327" t="s">
        <v>912</v>
      </c>
      <c r="R60" s="61"/>
    </row>
    <row r="61" spans="1:18" x14ac:dyDescent="0.2">
      <c r="A61" s="969"/>
      <c r="B61" s="299" t="s">
        <v>911</v>
      </c>
      <c r="C61" s="27"/>
      <c r="D61" s="5" t="s">
        <v>852</v>
      </c>
      <c r="E61" s="36">
        <v>1</v>
      </c>
      <c r="F61" s="360">
        <v>20038</v>
      </c>
      <c r="G61" s="306">
        <v>2</v>
      </c>
      <c r="H61" s="10">
        <v>1.5</v>
      </c>
      <c r="I61" s="11">
        <f t="shared" si="4"/>
        <v>1.5</v>
      </c>
      <c r="J61" s="305"/>
      <c r="K61" s="321">
        <v>1.8</v>
      </c>
      <c r="L61" s="32">
        <f t="shared" si="6"/>
        <v>0.30000000000000004</v>
      </c>
      <c r="M61" s="319">
        <f t="shared" si="2"/>
        <v>0.20000000000000004</v>
      </c>
      <c r="N61" s="335"/>
      <c r="O61" s="36"/>
      <c r="P61" s="336">
        <v>1</v>
      </c>
      <c r="Q61" s="327" t="s">
        <v>912</v>
      </c>
      <c r="R61" s="61"/>
    </row>
    <row r="62" spans="1:18" x14ac:dyDescent="0.2">
      <c r="A62" s="969"/>
      <c r="B62" s="299" t="s">
        <v>911</v>
      </c>
      <c r="C62" s="27"/>
      <c r="D62" s="5" t="s">
        <v>852</v>
      </c>
      <c r="E62" s="36">
        <v>1</v>
      </c>
      <c r="F62" s="360">
        <v>20039</v>
      </c>
      <c r="G62" s="306">
        <v>2</v>
      </c>
      <c r="H62" s="10">
        <v>1.5</v>
      </c>
      <c r="I62" s="11">
        <f t="shared" si="4"/>
        <v>1.5</v>
      </c>
      <c r="J62" s="305"/>
      <c r="K62" s="321">
        <v>1.3</v>
      </c>
      <c r="L62" s="32">
        <f t="shared" si="6"/>
        <v>-0.19999999999999996</v>
      </c>
      <c r="M62" s="319">
        <f t="shared" si="2"/>
        <v>-0.1333333333333333</v>
      </c>
      <c r="N62" s="335"/>
      <c r="O62" s="36"/>
      <c r="P62" s="336">
        <v>1</v>
      </c>
      <c r="Q62" s="327" t="s">
        <v>912</v>
      </c>
      <c r="R62" s="61"/>
    </row>
    <row r="63" spans="1:18" x14ac:dyDescent="0.2">
      <c r="A63" s="969"/>
      <c r="B63" s="299" t="s">
        <v>911</v>
      </c>
      <c r="C63" s="27"/>
      <c r="D63" s="5" t="s">
        <v>852</v>
      </c>
      <c r="E63" s="36">
        <v>1</v>
      </c>
      <c r="F63" s="360">
        <v>20040</v>
      </c>
      <c r="G63" s="306">
        <v>2</v>
      </c>
      <c r="H63" s="10">
        <v>1.5</v>
      </c>
      <c r="I63" s="11">
        <f t="shared" si="4"/>
        <v>1.5</v>
      </c>
      <c r="J63" s="305"/>
      <c r="K63" s="321">
        <v>1.5</v>
      </c>
      <c r="L63" s="32" t="str">
        <f>IF(SUM(I63-K63)=0,"",SUM(K63-I63))</f>
        <v/>
      </c>
      <c r="M63" s="319">
        <f t="shared" si="2"/>
        <v>0</v>
      </c>
      <c r="N63" s="335"/>
      <c r="O63" s="36"/>
      <c r="P63" s="336">
        <v>1</v>
      </c>
      <c r="Q63" s="327" t="s">
        <v>912</v>
      </c>
      <c r="R63" s="61"/>
    </row>
    <row r="64" spans="1:18" x14ac:dyDescent="0.2">
      <c r="A64" s="969"/>
      <c r="B64" s="299" t="s">
        <v>911</v>
      </c>
      <c r="C64" s="27"/>
      <c r="D64" s="5" t="s">
        <v>852</v>
      </c>
      <c r="E64" s="36">
        <v>1</v>
      </c>
      <c r="F64" s="360">
        <v>20041</v>
      </c>
      <c r="G64" s="306">
        <v>2</v>
      </c>
      <c r="H64" s="10">
        <v>1.5</v>
      </c>
      <c r="I64" s="11">
        <f t="shared" si="4"/>
        <v>1.5</v>
      </c>
      <c r="J64" s="305"/>
      <c r="K64" s="321">
        <v>1.5</v>
      </c>
      <c r="L64" s="32" t="str">
        <f>IF(SUM(I64-K64)=0,"",SUM(K64-I64))</f>
        <v/>
      </c>
      <c r="M64" s="319">
        <f t="shared" si="2"/>
        <v>0</v>
      </c>
      <c r="N64" s="335"/>
      <c r="O64" s="36"/>
      <c r="P64" s="336">
        <v>1</v>
      </c>
      <c r="Q64" s="327" t="s">
        <v>912</v>
      </c>
      <c r="R64" s="61"/>
    </row>
    <row r="65" spans="1:18" x14ac:dyDescent="0.2">
      <c r="A65" s="969"/>
      <c r="B65" s="299" t="s">
        <v>913</v>
      </c>
      <c r="C65" s="29" t="s">
        <v>111</v>
      </c>
      <c r="D65" s="5" t="s">
        <v>851</v>
      </c>
      <c r="E65" s="36">
        <v>1</v>
      </c>
      <c r="F65" s="360">
        <v>20042</v>
      </c>
      <c r="G65" s="306">
        <v>1</v>
      </c>
      <c r="H65" s="10">
        <v>1</v>
      </c>
      <c r="I65" s="11">
        <f t="shared" si="4"/>
        <v>1</v>
      </c>
      <c r="J65" s="305"/>
      <c r="K65" s="321">
        <v>1.2</v>
      </c>
      <c r="L65" s="32">
        <f>IF(SUM(I65-K65)=0,"",SUM(K65-I65))</f>
        <v>0.19999999999999996</v>
      </c>
      <c r="M65" s="319">
        <f t="shared" si="2"/>
        <v>0.19999999999999996</v>
      </c>
      <c r="N65" s="335"/>
      <c r="O65" s="36"/>
      <c r="P65" s="336"/>
      <c r="Q65" s="327" t="s">
        <v>914</v>
      </c>
      <c r="R65" s="61"/>
    </row>
    <row r="66" spans="1:18" x14ac:dyDescent="0.2">
      <c r="A66" s="969"/>
      <c r="B66" s="299" t="s">
        <v>913</v>
      </c>
      <c r="C66" s="29" t="s">
        <v>111</v>
      </c>
      <c r="D66" s="5" t="s">
        <v>851</v>
      </c>
      <c r="E66" s="36">
        <v>1</v>
      </c>
      <c r="F66" s="360">
        <v>20043</v>
      </c>
      <c r="G66" s="306">
        <v>1</v>
      </c>
      <c r="H66" s="10">
        <v>1</v>
      </c>
      <c r="I66" s="11">
        <f t="shared" si="4"/>
        <v>1</v>
      </c>
      <c r="J66" s="305"/>
      <c r="K66" s="321">
        <v>0.9</v>
      </c>
      <c r="L66" s="32">
        <f t="shared" ref="L66:L69" si="7">IF(SUM(I66-K66)=0,"",SUM(K66-I66))</f>
        <v>-9.9999999999999978E-2</v>
      </c>
      <c r="M66" s="319">
        <f t="shared" si="2"/>
        <v>-9.9999999999999978E-2</v>
      </c>
      <c r="N66" s="335"/>
      <c r="O66" s="36"/>
      <c r="P66" s="336"/>
      <c r="Q66" s="327" t="s">
        <v>914</v>
      </c>
      <c r="R66" s="61"/>
    </row>
    <row r="67" spans="1:18" x14ac:dyDescent="0.2">
      <c r="A67" s="969"/>
      <c r="B67" s="299" t="s">
        <v>124</v>
      </c>
      <c r="C67" s="27" t="s">
        <v>123</v>
      </c>
      <c r="D67" s="5" t="s">
        <v>851</v>
      </c>
      <c r="E67" s="36">
        <v>1</v>
      </c>
      <c r="F67" s="360">
        <v>20044</v>
      </c>
      <c r="G67" s="304">
        <v>2</v>
      </c>
      <c r="H67" s="11">
        <v>2</v>
      </c>
      <c r="I67" s="11">
        <f t="shared" si="4"/>
        <v>2</v>
      </c>
      <c r="J67" s="305"/>
      <c r="K67" s="304">
        <v>8.4</v>
      </c>
      <c r="L67" s="32">
        <f t="shared" si="7"/>
        <v>6.4</v>
      </c>
      <c r="M67" s="319">
        <f t="shared" si="2"/>
        <v>3.2</v>
      </c>
      <c r="N67" s="335"/>
      <c r="O67" s="36"/>
      <c r="P67" s="336"/>
      <c r="Q67" s="327" t="s">
        <v>915</v>
      </c>
      <c r="R67" s="61"/>
    </row>
    <row r="68" spans="1:18" x14ac:dyDescent="0.2">
      <c r="A68" s="969"/>
      <c r="B68" s="299" t="s">
        <v>970</v>
      </c>
      <c r="C68" s="27" t="s">
        <v>146</v>
      </c>
      <c r="D68" s="5" t="s">
        <v>851</v>
      </c>
      <c r="E68" s="36">
        <v>1</v>
      </c>
      <c r="F68" s="360">
        <v>20045</v>
      </c>
      <c r="G68" s="304">
        <v>1.5</v>
      </c>
      <c r="H68" s="11">
        <v>1.5</v>
      </c>
      <c r="I68" s="11">
        <f t="shared" si="4"/>
        <v>1.5</v>
      </c>
      <c r="J68" s="305"/>
      <c r="K68" s="304">
        <v>6.5</v>
      </c>
      <c r="L68" s="32">
        <f t="shared" si="7"/>
        <v>5</v>
      </c>
      <c r="M68" s="319">
        <f t="shared" si="2"/>
        <v>3.3333333333333335</v>
      </c>
      <c r="N68" s="335"/>
      <c r="O68" s="36"/>
      <c r="P68" s="336"/>
      <c r="Q68" s="327" t="s">
        <v>915</v>
      </c>
      <c r="R68" s="61"/>
    </row>
    <row r="69" spans="1:18" ht="28.5" x14ac:dyDescent="0.2">
      <c r="A69" s="969"/>
      <c r="B69" s="299" t="s">
        <v>136</v>
      </c>
      <c r="C69" s="28" t="s">
        <v>134</v>
      </c>
      <c r="D69" s="5" t="s">
        <v>851</v>
      </c>
      <c r="E69" s="36">
        <v>1</v>
      </c>
      <c r="F69" s="360">
        <v>20046</v>
      </c>
      <c r="G69" s="308">
        <v>3</v>
      </c>
      <c r="H69" s="42">
        <v>3</v>
      </c>
      <c r="I69" s="11">
        <f t="shared" si="4"/>
        <v>3</v>
      </c>
      <c r="J69" s="305"/>
      <c r="K69" s="304">
        <v>4.9000000000000004</v>
      </c>
      <c r="L69" s="32">
        <f t="shared" si="7"/>
        <v>1.9000000000000004</v>
      </c>
      <c r="M69" s="319">
        <f t="shared" si="2"/>
        <v>0.63333333333333341</v>
      </c>
      <c r="N69" s="335"/>
      <c r="O69" s="36"/>
      <c r="P69" s="336"/>
      <c r="Q69" s="327" t="s">
        <v>917</v>
      </c>
      <c r="R69" s="61"/>
    </row>
    <row r="70" spans="1:18" x14ac:dyDescent="0.2">
      <c r="A70" s="969"/>
      <c r="B70" s="299" t="s">
        <v>145</v>
      </c>
      <c r="C70" s="27" t="s">
        <v>143</v>
      </c>
      <c r="D70" s="5" t="s">
        <v>851</v>
      </c>
      <c r="E70" s="36">
        <v>1</v>
      </c>
      <c r="F70" s="360">
        <v>20047</v>
      </c>
      <c r="G70" s="308">
        <v>1</v>
      </c>
      <c r="H70" s="42">
        <v>1</v>
      </c>
      <c r="I70" s="11">
        <f t="shared" si="4"/>
        <v>1</v>
      </c>
      <c r="J70" s="305"/>
      <c r="K70" s="304">
        <v>1.5</v>
      </c>
      <c r="L70" s="32">
        <f>IF(SUM(I70-K70)=0,"",SUM(K70-I70))</f>
        <v>0.5</v>
      </c>
      <c r="M70" s="319">
        <f t="shared" si="2"/>
        <v>0.5</v>
      </c>
      <c r="N70" s="335"/>
      <c r="O70" s="36"/>
      <c r="P70" s="336"/>
      <c r="Q70" s="327" t="s">
        <v>915</v>
      </c>
      <c r="R70" s="61"/>
    </row>
    <row r="71" spans="1:18" x14ac:dyDescent="0.2">
      <c r="A71" s="969"/>
      <c r="B71" s="299" t="s">
        <v>971</v>
      </c>
      <c r="C71" s="27" t="s">
        <v>804</v>
      </c>
      <c r="D71" s="5" t="s">
        <v>851</v>
      </c>
      <c r="E71" s="36">
        <v>1</v>
      </c>
      <c r="F71" s="360">
        <v>20048</v>
      </c>
      <c r="G71" s="308">
        <v>4</v>
      </c>
      <c r="H71" s="42">
        <v>5</v>
      </c>
      <c r="I71" s="11">
        <f t="shared" si="4"/>
        <v>5</v>
      </c>
      <c r="J71" s="305"/>
      <c r="K71" s="304">
        <v>6</v>
      </c>
      <c r="L71" s="32">
        <f>IF(SUM(I71-K71)=0,"",SUM(K71-I71))</f>
        <v>1</v>
      </c>
      <c r="M71" s="319">
        <f t="shared" si="2"/>
        <v>0.2</v>
      </c>
      <c r="N71" s="335"/>
      <c r="O71" s="36"/>
      <c r="P71" s="336"/>
      <c r="Q71" s="327" t="s">
        <v>918</v>
      </c>
      <c r="R71" s="61"/>
    </row>
    <row r="72" spans="1:18" x14ac:dyDescent="0.2">
      <c r="A72" s="969"/>
      <c r="B72" s="299" t="s">
        <v>971</v>
      </c>
      <c r="C72" s="27" t="s">
        <v>804</v>
      </c>
      <c r="D72" s="5" t="s">
        <v>851</v>
      </c>
      <c r="E72" s="36">
        <v>1</v>
      </c>
      <c r="F72" s="360">
        <v>20049</v>
      </c>
      <c r="G72" s="308">
        <v>4</v>
      </c>
      <c r="H72" s="42">
        <v>5</v>
      </c>
      <c r="I72" s="11">
        <f t="shared" si="4"/>
        <v>5</v>
      </c>
      <c r="J72" s="305"/>
      <c r="K72" s="304">
        <v>4</v>
      </c>
      <c r="L72" s="32">
        <f>IF(SUM(I72-K72)=0,"",SUM(K72-I72))</f>
        <v>-1</v>
      </c>
      <c r="M72" s="319">
        <f t="shared" si="2"/>
        <v>-0.2</v>
      </c>
      <c r="N72" s="335"/>
      <c r="O72" s="36"/>
      <c r="P72" s="336"/>
      <c r="Q72" s="327" t="s">
        <v>918</v>
      </c>
      <c r="R72" s="61"/>
    </row>
    <row r="73" spans="1:18" x14ac:dyDescent="0.2">
      <c r="A73" s="969"/>
      <c r="B73" s="299" t="s">
        <v>971</v>
      </c>
      <c r="C73" s="27" t="s">
        <v>804</v>
      </c>
      <c r="D73" s="5" t="s">
        <v>851</v>
      </c>
      <c r="E73" s="36">
        <v>1</v>
      </c>
      <c r="F73" s="360">
        <v>20050</v>
      </c>
      <c r="G73" s="308">
        <v>4</v>
      </c>
      <c r="H73" s="42">
        <v>5</v>
      </c>
      <c r="I73" s="11">
        <f t="shared" si="4"/>
        <v>5</v>
      </c>
      <c r="J73" s="305"/>
      <c r="K73" s="304">
        <v>2</v>
      </c>
      <c r="L73" s="32">
        <f t="shared" ref="L73:L74" si="8">IF(SUM(I73-K73)=0,"",SUM(K73-I73))</f>
        <v>-3</v>
      </c>
      <c r="M73" s="319">
        <f t="shared" si="2"/>
        <v>-0.6</v>
      </c>
      <c r="N73" s="335"/>
      <c r="O73" s="36"/>
      <c r="P73" s="336"/>
      <c r="Q73" s="327" t="s">
        <v>918</v>
      </c>
      <c r="R73" s="61"/>
    </row>
    <row r="74" spans="1:18" ht="28.5" x14ac:dyDescent="0.2">
      <c r="A74" s="969"/>
      <c r="B74" s="299" t="s">
        <v>919</v>
      </c>
      <c r="C74" s="27" t="s">
        <v>98</v>
      </c>
      <c r="D74" s="5" t="s">
        <v>851</v>
      </c>
      <c r="E74" s="36">
        <v>1</v>
      </c>
      <c r="F74" s="360">
        <v>20051</v>
      </c>
      <c r="G74" s="308">
        <v>1</v>
      </c>
      <c r="H74" s="42">
        <v>1</v>
      </c>
      <c r="I74" s="11">
        <f t="shared" si="4"/>
        <v>1</v>
      </c>
      <c r="J74" s="305"/>
      <c r="K74" s="304">
        <v>1.2</v>
      </c>
      <c r="L74" s="32">
        <f t="shared" si="8"/>
        <v>0.19999999999999996</v>
      </c>
      <c r="M74" s="319">
        <f t="shared" si="2"/>
        <v>0.19999999999999996</v>
      </c>
      <c r="N74" s="335"/>
      <c r="O74" s="36"/>
      <c r="P74" s="336"/>
      <c r="Q74" s="327" t="s">
        <v>920</v>
      </c>
      <c r="R74" s="61"/>
    </row>
    <row r="75" spans="1:18" x14ac:dyDescent="0.2">
      <c r="A75" s="348" t="s">
        <v>893</v>
      </c>
      <c r="B75" s="361"/>
      <c r="C75" s="1"/>
      <c r="D75" s="24"/>
      <c r="E75" s="31"/>
      <c r="F75" s="362"/>
      <c r="G75" s="411">
        <f>SUM(G33:G74)</f>
        <v>527</v>
      </c>
      <c r="H75" s="43"/>
      <c r="I75" s="11">
        <f>SUM(I33:I74)</f>
        <v>502</v>
      </c>
      <c r="J75" s="254"/>
      <c r="K75" s="304">
        <f>SUM(K33:K74)</f>
        <v>513.17999999999995</v>
      </c>
      <c r="L75" s="32">
        <f>IF(SUM(I75-K75)=0,"",SUM(K75-I75))</f>
        <v>11.17999999999995</v>
      </c>
      <c r="M75" s="322">
        <f t="shared" si="2"/>
        <v>2.2270916334661255E-2</v>
      </c>
      <c r="N75" s="339"/>
      <c r="O75" s="38"/>
      <c r="P75" s="340"/>
      <c r="Q75" s="150"/>
      <c r="R75" s="61"/>
    </row>
    <row r="76" spans="1:18" x14ac:dyDescent="0.2">
      <c r="A76" s="349" t="s">
        <v>894</v>
      </c>
      <c r="B76" s="361"/>
      <c r="C76" s="12"/>
      <c r="D76" s="25"/>
      <c r="E76" s="31"/>
      <c r="F76" s="362"/>
      <c r="G76" s="405">
        <f>G75*H76</f>
        <v>210.8</v>
      </c>
      <c r="H76" s="406">
        <v>0.4</v>
      </c>
      <c r="I76" s="277">
        <f>I75*J76</f>
        <v>200.8</v>
      </c>
      <c r="J76" s="307">
        <v>0.4</v>
      </c>
      <c r="K76" s="320">
        <f>0.4*K75</f>
        <v>205.27199999999999</v>
      </c>
      <c r="L76" s="32"/>
      <c r="M76" s="322"/>
      <c r="N76" s="341"/>
      <c r="O76" s="39"/>
      <c r="P76" s="342"/>
      <c r="Q76" s="150"/>
      <c r="R76" s="61"/>
    </row>
    <row r="77" spans="1:18" x14ac:dyDescent="0.2">
      <c r="A77" s="348"/>
      <c r="B77" s="361"/>
      <c r="C77" s="12"/>
      <c r="D77" s="25"/>
      <c r="E77" s="31"/>
      <c r="F77" s="362"/>
      <c r="G77" s="309"/>
      <c r="H77" s="43"/>
      <c r="I77" s="277"/>
      <c r="J77" s="307"/>
      <c r="K77" s="320"/>
      <c r="L77" s="32"/>
      <c r="M77" s="322"/>
      <c r="N77" s="341"/>
      <c r="O77" s="39"/>
      <c r="P77" s="342"/>
      <c r="Q77" s="150"/>
      <c r="R77" s="61"/>
    </row>
    <row r="78" spans="1:18" x14ac:dyDescent="0.2">
      <c r="A78" s="958" t="s">
        <v>921</v>
      </c>
      <c r="B78" s="299" t="s">
        <v>95</v>
      </c>
      <c r="C78" s="27" t="s">
        <v>96</v>
      </c>
      <c r="D78" s="5" t="s">
        <v>851</v>
      </c>
      <c r="E78" s="6">
        <v>1</v>
      </c>
      <c r="F78" s="360">
        <v>30026</v>
      </c>
      <c r="G78" s="306">
        <v>4</v>
      </c>
      <c r="H78" s="10">
        <v>3</v>
      </c>
      <c r="I78" s="11">
        <f t="shared" ref="I78:I95" si="9">E78*H78</f>
        <v>3</v>
      </c>
      <c r="J78" s="305"/>
      <c r="K78" s="304">
        <v>4.0999999999999996</v>
      </c>
      <c r="L78" s="32">
        <f t="shared" si="1"/>
        <v>1.0999999999999996</v>
      </c>
      <c r="M78" s="322">
        <f t="shared" ref="M78:M111" si="10">IFERROR(IF(SUM(K78-I78)/ABS(I78)=-1,"-",SUM(K78-I78)/ABS(I78)),"")</f>
        <v>0.36666666666666653</v>
      </c>
      <c r="N78" s="335"/>
      <c r="O78" s="36"/>
      <c r="P78" s="336"/>
      <c r="Q78" s="327" t="s">
        <v>922</v>
      </c>
      <c r="R78" s="61"/>
    </row>
    <row r="79" spans="1:18" ht="28.5" x14ac:dyDescent="0.2">
      <c r="A79" s="958"/>
      <c r="B79" s="299" t="s">
        <v>133</v>
      </c>
      <c r="C79" s="27" t="s">
        <v>131</v>
      </c>
      <c r="D79" s="5" t="s">
        <v>851</v>
      </c>
      <c r="E79" s="6">
        <v>1</v>
      </c>
      <c r="F79" s="360">
        <v>30027</v>
      </c>
      <c r="G79" s="306">
        <v>4</v>
      </c>
      <c r="H79" s="10">
        <v>4</v>
      </c>
      <c r="I79" s="11">
        <f t="shared" si="9"/>
        <v>4</v>
      </c>
      <c r="J79" s="305"/>
      <c r="K79" s="304">
        <v>3.8</v>
      </c>
      <c r="L79" s="32">
        <f t="shared" si="1"/>
        <v>-0.20000000000000018</v>
      </c>
      <c r="M79" s="322">
        <f t="shared" si="10"/>
        <v>-5.0000000000000044E-2</v>
      </c>
      <c r="N79" s="335"/>
      <c r="O79" s="36"/>
      <c r="P79" s="336"/>
      <c r="Q79" s="327" t="s">
        <v>923</v>
      </c>
      <c r="R79" s="61"/>
    </row>
    <row r="80" spans="1:18" ht="42.75" x14ac:dyDescent="0.2">
      <c r="A80" s="958"/>
      <c r="B80" s="355" t="s">
        <v>972</v>
      </c>
      <c r="C80" s="281"/>
      <c r="D80" s="282"/>
      <c r="E80" s="279">
        <v>0</v>
      </c>
      <c r="F80" s="356"/>
      <c r="G80" s="302">
        <v>9</v>
      </c>
      <c r="H80" s="280">
        <v>0</v>
      </c>
      <c r="I80" s="11">
        <f t="shared" si="9"/>
        <v>0</v>
      </c>
      <c r="J80" s="303"/>
      <c r="K80" s="318">
        <v>0</v>
      </c>
      <c r="L80" s="32" t="str">
        <f t="shared" si="1"/>
        <v/>
      </c>
      <c r="M80" s="322" t="str">
        <f t="shared" si="10"/>
        <v/>
      </c>
      <c r="N80" s="333"/>
      <c r="O80" s="35"/>
      <c r="P80" s="334"/>
      <c r="Q80" s="327" t="s">
        <v>925</v>
      </c>
      <c r="R80" s="61"/>
    </row>
    <row r="81" spans="1:18" ht="42.75" x14ac:dyDescent="0.2">
      <c r="A81" s="958"/>
      <c r="B81" s="299" t="s">
        <v>356</v>
      </c>
      <c r="C81" s="27" t="s">
        <v>814</v>
      </c>
      <c r="D81" s="5" t="s">
        <v>851</v>
      </c>
      <c r="E81" s="6">
        <v>1</v>
      </c>
      <c r="F81" s="360">
        <v>30029</v>
      </c>
      <c r="G81" s="306">
        <v>12</v>
      </c>
      <c r="H81" s="10">
        <v>12</v>
      </c>
      <c r="I81" s="11">
        <f t="shared" si="9"/>
        <v>12</v>
      </c>
      <c r="J81" s="305"/>
      <c r="K81" s="304">
        <v>15</v>
      </c>
      <c r="L81" s="32">
        <f t="shared" si="1"/>
        <v>3</v>
      </c>
      <c r="M81" s="322">
        <f t="shared" si="10"/>
        <v>0.25</v>
      </c>
      <c r="N81" s="335"/>
      <c r="O81" s="36"/>
      <c r="P81" s="336"/>
      <c r="Q81" s="327" t="s">
        <v>926</v>
      </c>
      <c r="R81" s="61"/>
    </row>
    <row r="82" spans="1:18" ht="28.5" x14ac:dyDescent="0.2">
      <c r="A82" s="958"/>
      <c r="B82" s="299" t="s">
        <v>817</v>
      </c>
      <c r="C82" s="27"/>
      <c r="D82" s="5" t="s">
        <v>852</v>
      </c>
      <c r="E82" s="6">
        <v>1</v>
      </c>
      <c r="F82" s="360">
        <v>30030</v>
      </c>
      <c r="G82" s="306">
        <v>30</v>
      </c>
      <c r="H82" s="10">
        <v>33</v>
      </c>
      <c r="I82" s="11">
        <f t="shared" si="9"/>
        <v>33</v>
      </c>
      <c r="J82" s="305"/>
      <c r="K82" s="304">
        <v>27</v>
      </c>
      <c r="L82" s="32">
        <f t="shared" si="1"/>
        <v>-6</v>
      </c>
      <c r="M82" s="322">
        <f t="shared" si="10"/>
        <v>-0.18181818181818182</v>
      </c>
      <c r="N82" s="335"/>
      <c r="O82" s="36"/>
      <c r="P82" s="336"/>
      <c r="Q82" s="327" t="s">
        <v>927</v>
      </c>
      <c r="R82" s="61"/>
    </row>
    <row r="83" spans="1:18" ht="42.75" x14ac:dyDescent="0.2">
      <c r="A83" s="958"/>
      <c r="B83" s="299" t="s">
        <v>928</v>
      </c>
      <c r="C83" s="27" t="s">
        <v>543</v>
      </c>
      <c r="D83" s="5" t="s">
        <v>851</v>
      </c>
      <c r="E83" s="6">
        <v>1</v>
      </c>
      <c r="F83" s="360">
        <v>30031</v>
      </c>
      <c r="G83" s="306">
        <v>28</v>
      </c>
      <c r="H83" s="10">
        <v>30</v>
      </c>
      <c r="I83" s="11">
        <f t="shared" si="9"/>
        <v>30</v>
      </c>
      <c r="J83" s="305"/>
      <c r="K83" s="304">
        <v>35</v>
      </c>
      <c r="L83" s="32">
        <f t="shared" si="1"/>
        <v>5</v>
      </c>
      <c r="M83" s="322">
        <f t="shared" si="10"/>
        <v>0.16666666666666666</v>
      </c>
      <c r="N83" s="335"/>
      <c r="O83" s="36"/>
      <c r="P83" s="336"/>
      <c r="Q83" s="327" t="s">
        <v>929</v>
      </c>
      <c r="R83" s="61"/>
    </row>
    <row r="84" spans="1:18" x14ac:dyDescent="0.2">
      <c r="A84" s="958"/>
      <c r="B84" s="299" t="s">
        <v>550</v>
      </c>
      <c r="C84" s="27" t="s">
        <v>821</v>
      </c>
      <c r="D84" s="5" t="s">
        <v>851</v>
      </c>
      <c r="E84" s="6">
        <v>1</v>
      </c>
      <c r="F84" s="360">
        <v>30032</v>
      </c>
      <c r="G84" s="306">
        <v>14</v>
      </c>
      <c r="H84" s="10">
        <v>15</v>
      </c>
      <c r="I84" s="11">
        <f t="shared" si="9"/>
        <v>15</v>
      </c>
      <c r="J84" s="305"/>
      <c r="K84" s="304">
        <v>14.9</v>
      </c>
      <c r="L84" s="32">
        <f t="shared" si="1"/>
        <v>-9.9999999999999645E-2</v>
      </c>
      <c r="M84" s="322">
        <f t="shared" si="10"/>
        <v>-6.6666666666666428E-3</v>
      </c>
      <c r="N84" s="335"/>
      <c r="O84" s="36"/>
      <c r="P84" s="336"/>
      <c r="Q84" s="327" t="s">
        <v>930</v>
      </c>
      <c r="R84" s="61"/>
    </row>
    <row r="85" spans="1:18" x14ac:dyDescent="0.2">
      <c r="A85" s="958"/>
      <c r="B85" s="299" t="s">
        <v>973</v>
      </c>
      <c r="C85" s="27"/>
      <c r="D85" s="5" t="s">
        <v>852</v>
      </c>
      <c r="E85" s="6">
        <v>1</v>
      </c>
      <c r="F85" s="360">
        <v>30033</v>
      </c>
      <c r="G85" s="306">
        <v>12</v>
      </c>
      <c r="H85" s="10">
        <v>35</v>
      </c>
      <c r="I85" s="11">
        <f t="shared" si="9"/>
        <v>35</v>
      </c>
      <c r="J85" s="305"/>
      <c r="K85" s="304">
        <v>32.299999999999997</v>
      </c>
      <c r="L85" s="32">
        <f t="shared" si="1"/>
        <v>-2.7000000000000028</v>
      </c>
      <c r="M85" s="322">
        <f t="shared" si="10"/>
        <v>-7.7142857142857221E-2</v>
      </c>
      <c r="N85" s="335"/>
      <c r="O85" s="36"/>
      <c r="P85" s="336"/>
      <c r="Q85" s="327" t="s">
        <v>932</v>
      </c>
      <c r="R85" s="61"/>
    </row>
    <row r="86" spans="1:18" x14ac:dyDescent="0.2">
      <c r="A86" s="958"/>
      <c r="B86" s="299" t="s">
        <v>251</v>
      </c>
      <c r="C86" s="27" t="s">
        <v>252</v>
      </c>
      <c r="D86" s="5" t="s">
        <v>851</v>
      </c>
      <c r="E86" s="6">
        <v>1</v>
      </c>
      <c r="F86" s="360">
        <v>30034</v>
      </c>
      <c r="G86" s="306">
        <v>12</v>
      </c>
      <c r="H86" s="10">
        <v>12</v>
      </c>
      <c r="I86" s="11">
        <f t="shared" si="9"/>
        <v>12</v>
      </c>
      <c r="J86" s="305"/>
      <c r="K86" s="304">
        <v>12.23</v>
      </c>
      <c r="L86" s="32">
        <f t="shared" si="1"/>
        <v>0.23000000000000043</v>
      </c>
      <c r="M86" s="322">
        <f t="shared" si="10"/>
        <v>1.9166666666666703E-2</v>
      </c>
      <c r="N86" s="335"/>
      <c r="O86" s="36"/>
      <c r="P86" s="336"/>
      <c r="Q86" s="327" t="s">
        <v>915</v>
      </c>
      <c r="R86" s="61"/>
    </row>
    <row r="87" spans="1:18" x14ac:dyDescent="0.2">
      <c r="A87" s="958"/>
      <c r="B87" s="299" t="s">
        <v>974</v>
      </c>
      <c r="C87" s="27" t="s">
        <v>201</v>
      </c>
      <c r="D87" s="5" t="s">
        <v>851</v>
      </c>
      <c r="E87" s="6">
        <v>1</v>
      </c>
      <c r="F87" s="360">
        <v>30035</v>
      </c>
      <c r="G87" s="306">
        <v>7</v>
      </c>
      <c r="H87" s="10">
        <v>7</v>
      </c>
      <c r="I87" s="11">
        <f t="shared" si="9"/>
        <v>7</v>
      </c>
      <c r="J87" s="305"/>
      <c r="K87" s="304">
        <v>7.9</v>
      </c>
      <c r="L87" s="32">
        <f t="shared" si="1"/>
        <v>0.90000000000000036</v>
      </c>
      <c r="M87" s="322">
        <f t="shared" si="10"/>
        <v>0.12857142857142861</v>
      </c>
      <c r="N87" s="335"/>
      <c r="O87" s="36"/>
      <c r="P87" s="336"/>
      <c r="Q87" s="327"/>
      <c r="R87" s="61"/>
    </row>
    <row r="88" spans="1:18" x14ac:dyDescent="0.2">
      <c r="A88" s="958"/>
      <c r="B88" s="299" t="s">
        <v>195</v>
      </c>
      <c r="C88" s="27" t="s">
        <v>196</v>
      </c>
      <c r="D88" s="5" t="s">
        <v>851</v>
      </c>
      <c r="E88" s="6">
        <v>1</v>
      </c>
      <c r="F88" s="360">
        <v>30036</v>
      </c>
      <c r="G88" s="306">
        <v>5</v>
      </c>
      <c r="H88" s="10">
        <v>5</v>
      </c>
      <c r="I88" s="11">
        <f t="shared" si="9"/>
        <v>5</v>
      </c>
      <c r="J88" s="305"/>
      <c r="K88" s="304">
        <v>5.2</v>
      </c>
      <c r="L88" s="32">
        <f t="shared" si="1"/>
        <v>0.20000000000000018</v>
      </c>
      <c r="M88" s="322">
        <f t="shared" si="10"/>
        <v>4.0000000000000036E-2</v>
      </c>
      <c r="N88" s="335"/>
      <c r="O88" s="36"/>
      <c r="P88" s="336"/>
      <c r="Q88" s="327" t="s">
        <v>934</v>
      </c>
      <c r="R88" s="61"/>
    </row>
    <row r="89" spans="1:18" x14ac:dyDescent="0.2">
      <c r="A89" s="958"/>
      <c r="B89" s="299" t="s">
        <v>246</v>
      </c>
      <c r="C89" s="27" t="s">
        <v>244</v>
      </c>
      <c r="D89" s="5" t="s">
        <v>851</v>
      </c>
      <c r="E89" s="6">
        <v>1</v>
      </c>
      <c r="F89" s="360">
        <v>30037</v>
      </c>
      <c r="G89" s="306">
        <v>8</v>
      </c>
      <c r="H89" s="10">
        <v>8</v>
      </c>
      <c r="I89" s="11">
        <f t="shared" si="9"/>
        <v>8</v>
      </c>
      <c r="J89" s="305"/>
      <c r="K89" s="304">
        <v>7.35</v>
      </c>
      <c r="L89" s="32">
        <f t="shared" si="1"/>
        <v>-0.65000000000000036</v>
      </c>
      <c r="M89" s="322">
        <f t="shared" si="10"/>
        <v>-8.1250000000000044E-2</v>
      </c>
      <c r="N89" s="335"/>
      <c r="O89" s="36"/>
      <c r="P89" s="336"/>
      <c r="Q89" s="327"/>
      <c r="R89" s="61"/>
    </row>
    <row r="90" spans="1:18" ht="42.75" x14ac:dyDescent="0.2">
      <c r="A90" s="958"/>
      <c r="B90" s="299" t="s">
        <v>975</v>
      </c>
      <c r="C90" s="29"/>
      <c r="D90" s="5" t="s">
        <v>852</v>
      </c>
      <c r="E90" s="6">
        <v>1</v>
      </c>
      <c r="F90" s="360">
        <v>30038</v>
      </c>
      <c r="G90" s="306">
        <v>25</v>
      </c>
      <c r="H90" s="10">
        <v>25</v>
      </c>
      <c r="I90" s="11">
        <f t="shared" si="9"/>
        <v>25</v>
      </c>
      <c r="J90" s="305"/>
      <c r="K90" s="304">
        <v>23</v>
      </c>
      <c r="L90" s="32">
        <f t="shared" si="1"/>
        <v>-2</v>
      </c>
      <c r="M90" s="322">
        <f t="shared" si="10"/>
        <v>-0.08</v>
      </c>
      <c r="N90" s="335"/>
      <c r="O90" s="36"/>
      <c r="P90" s="336"/>
      <c r="Q90" s="327" t="s">
        <v>937</v>
      </c>
      <c r="R90" s="61"/>
    </row>
    <row r="91" spans="1:18" ht="28.5" x14ac:dyDescent="0.2">
      <c r="A91" s="958"/>
      <c r="B91" s="355" t="s">
        <v>976</v>
      </c>
      <c r="C91" s="29"/>
      <c r="D91" s="5"/>
      <c r="E91" s="279">
        <v>1</v>
      </c>
      <c r="F91" s="356"/>
      <c r="G91" s="302">
        <v>0</v>
      </c>
      <c r="H91" s="280">
        <v>0</v>
      </c>
      <c r="I91" s="11">
        <f t="shared" si="9"/>
        <v>0</v>
      </c>
      <c r="J91" s="310"/>
      <c r="K91" s="302">
        <v>0</v>
      </c>
      <c r="L91" s="32" t="str">
        <f t="shared" si="1"/>
        <v/>
      </c>
      <c r="M91" s="322" t="str">
        <f t="shared" si="10"/>
        <v/>
      </c>
      <c r="N91" s="335"/>
      <c r="O91" s="36"/>
      <c r="P91" s="336"/>
      <c r="Q91" s="327" t="s">
        <v>939</v>
      </c>
      <c r="R91" s="61"/>
    </row>
    <row r="92" spans="1:18" ht="57" x14ac:dyDescent="0.2">
      <c r="A92" s="958"/>
      <c r="B92" s="299" t="s">
        <v>832</v>
      </c>
      <c r="C92" s="27"/>
      <c r="D92" s="5" t="s">
        <v>852</v>
      </c>
      <c r="E92" s="6">
        <v>1</v>
      </c>
      <c r="F92" s="360">
        <v>30040</v>
      </c>
      <c r="G92" s="304">
        <v>12</v>
      </c>
      <c r="H92" s="11">
        <v>12</v>
      </c>
      <c r="I92" s="11">
        <f t="shared" si="9"/>
        <v>12</v>
      </c>
      <c r="J92" s="305"/>
      <c r="K92" s="304">
        <v>12.1</v>
      </c>
      <c r="L92" s="32">
        <f t="shared" si="1"/>
        <v>9.9999999999999645E-2</v>
      </c>
      <c r="M92" s="322">
        <f>IFERROR(IF(SUM(K92-I92)/ABS(I92)=-1,"-",SUM(K92-I92)/ABS(I92)),"")</f>
        <v>8.3333333333333037E-3</v>
      </c>
      <c r="N92" s="335"/>
      <c r="O92" s="36"/>
      <c r="P92" s="336"/>
      <c r="Q92" s="327" t="s">
        <v>940</v>
      </c>
      <c r="R92" s="61"/>
    </row>
    <row r="93" spans="1:18" x14ac:dyDescent="0.2">
      <c r="A93" s="958"/>
      <c r="B93" s="299" t="s">
        <v>596</v>
      </c>
      <c r="C93" s="29" t="s">
        <v>595</v>
      </c>
      <c r="D93" s="5" t="s">
        <v>851</v>
      </c>
      <c r="E93" s="6">
        <v>1</v>
      </c>
      <c r="F93" s="360">
        <v>30041</v>
      </c>
      <c r="G93" s="304">
        <v>3</v>
      </c>
      <c r="H93" s="11">
        <v>3</v>
      </c>
      <c r="I93" s="11">
        <f t="shared" si="9"/>
        <v>3</v>
      </c>
      <c r="J93" s="305"/>
      <c r="K93" s="304">
        <v>3.1</v>
      </c>
      <c r="L93" s="32">
        <f t="shared" si="1"/>
        <v>0.10000000000000009</v>
      </c>
      <c r="M93" s="322">
        <f t="shared" si="10"/>
        <v>3.3333333333333361E-2</v>
      </c>
      <c r="N93" s="335"/>
      <c r="O93" s="36"/>
      <c r="P93" s="336"/>
      <c r="Q93" s="327" t="s">
        <v>941</v>
      </c>
      <c r="R93" s="61"/>
    </row>
    <row r="94" spans="1:18" x14ac:dyDescent="0.2">
      <c r="A94" s="958"/>
      <c r="B94" s="299" t="s">
        <v>596</v>
      </c>
      <c r="C94" s="29" t="s">
        <v>595</v>
      </c>
      <c r="D94" s="5" t="s">
        <v>851</v>
      </c>
      <c r="E94" s="6">
        <v>1</v>
      </c>
      <c r="F94" s="360">
        <v>30042</v>
      </c>
      <c r="G94" s="304">
        <v>3</v>
      </c>
      <c r="H94" s="11">
        <v>3</v>
      </c>
      <c r="I94" s="11">
        <f t="shared" si="9"/>
        <v>3</v>
      </c>
      <c r="J94" s="305"/>
      <c r="K94" s="304">
        <v>2.9</v>
      </c>
      <c r="L94" s="32">
        <f t="shared" si="1"/>
        <v>-0.10000000000000009</v>
      </c>
      <c r="M94" s="322">
        <f>IFERROR(IF(SUM(K94-I94)/ABS(I94)=-1,"-",SUM(K94-I94)/ABS(I94)),"")</f>
        <v>-3.3333333333333361E-2</v>
      </c>
      <c r="N94" s="335"/>
      <c r="O94" s="36"/>
      <c r="P94" s="336"/>
      <c r="Q94" s="327" t="s">
        <v>941</v>
      </c>
      <c r="R94" s="61"/>
    </row>
    <row r="95" spans="1:18" ht="15" x14ac:dyDescent="0.2">
      <c r="A95" s="350"/>
      <c r="B95" s="299" t="s">
        <v>1040</v>
      </c>
      <c r="C95" s="27" t="s">
        <v>207</v>
      </c>
      <c r="D95" s="5" t="s">
        <v>851</v>
      </c>
      <c r="E95" s="6">
        <v>1</v>
      </c>
      <c r="F95" s="360">
        <v>30043</v>
      </c>
      <c r="G95" s="306">
        <v>0</v>
      </c>
      <c r="H95" s="10">
        <v>14</v>
      </c>
      <c r="I95" s="11">
        <f t="shared" si="9"/>
        <v>14</v>
      </c>
      <c r="J95" s="305"/>
      <c r="K95" s="304">
        <v>15</v>
      </c>
      <c r="L95" s="32">
        <f t="shared" si="1"/>
        <v>1</v>
      </c>
      <c r="M95" s="322">
        <f>IFERROR(IF(SUM(K95-I95)/ABS(I95)=-1,"-",SUM(K95-I95)/ABS(I95)),"")</f>
        <v>7.1428571428571425E-2</v>
      </c>
      <c r="N95" s="335"/>
      <c r="O95" s="36"/>
      <c r="P95" s="336"/>
      <c r="Q95" s="329"/>
      <c r="R95" s="61"/>
    </row>
    <row r="96" spans="1:18" ht="15" x14ac:dyDescent="0.2">
      <c r="A96" s="350"/>
      <c r="B96" s="292" t="s">
        <v>853</v>
      </c>
      <c r="C96" s="27" t="s">
        <v>1025</v>
      </c>
      <c r="D96" s="5"/>
      <c r="E96" s="6"/>
      <c r="F96" s="360"/>
      <c r="G96" s="306"/>
      <c r="H96" s="10"/>
      <c r="I96" s="11"/>
      <c r="J96" s="305"/>
      <c r="K96" s="304"/>
      <c r="L96" s="32" t="str">
        <f t="shared" si="1"/>
        <v/>
      </c>
      <c r="M96" s="322" t="str">
        <f t="shared" si="10"/>
        <v/>
      </c>
      <c r="N96" s="335"/>
      <c r="O96" s="36"/>
      <c r="P96" s="336"/>
      <c r="Q96" s="329"/>
      <c r="R96" s="61"/>
    </row>
    <row r="97" spans="1:18" x14ac:dyDescent="0.2">
      <c r="A97" s="348" t="s">
        <v>893</v>
      </c>
      <c r="B97" s="363"/>
      <c r="C97" s="12"/>
      <c r="D97" s="25"/>
      <c r="E97" s="26"/>
      <c r="F97" s="364"/>
      <c r="G97" s="412">
        <f>SUM(G77:G96)</f>
        <v>188</v>
      </c>
      <c r="H97" s="405"/>
      <c r="I97" s="11">
        <f>SUM(I78:I94)</f>
        <v>207</v>
      </c>
      <c r="J97" s="305"/>
      <c r="K97" s="304">
        <f>SUM(K78:K95)</f>
        <v>220.88</v>
      </c>
      <c r="L97" s="32">
        <f t="shared" si="1"/>
        <v>13.879999999999995</v>
      </c>
      <c r="M97" s="322">
        <f>IFERROR(IF(SUM(K97-I97)/ABS(I97)=-1,"-",SUM(K97-I97)/ABS(I97)),"")</f>
        <v>6.7053140096618336E-2</v>
      </c>
      <c r="N97" s="341"/>
      <c r="O97" s="39"/>
      <c r="P97" s="342"/>
      <c r="Q97" s="150"/>
      <c r="R97" s="61"/>
    </row>
    <row r="98" spans="1:18" x14ac:dyDescent="0.2">
      <c r="A98" s="348" t="s">
        <v>894</v>
      </c>
      <c r="B98" s="363"/>
      <c r="C98" s="12"/>
      <c r="D98" s="25"/>
      <c r="E98" s="26"/>
      <c r="F98" s="364"/>
      <c r="G98" s="405">
        <f>G97*H98</f>
        <v>75.2</v>
      </c>
      <c r="H98" s="406">
        <v>0.4</v>
      </c>
      <c r="I98" s="277">
        <f>I97*J98</f>
        <v>82.800000000000011</v>
      </c>
      <c r="J98" s="307">
        <v>0.4</v>
      </c>
      <c r="K98" s="320">
        <f>0.4*K97</f>
        <v>88.352000000000004</v>
      </c>
      <c r="L98" s="32"/>
      <c r="M98" s="322"/>
      <c r="N98" s="341"/>
      <c r="O98" s="39"/>
      <c r="P98" s="342"/>
      <c r="Q98" s="150"/>
      <c r="R98" s="61"/>
    </row>
    <row r="99" spans="1:18" x14ac:dyDescent="0.2">
      <c r="A99" s="348"/>
      <c r="B99" s="363"/>
      <c r="C99" s="12"/>
      <c r="D99" s="25"/>
      <c r="E99" s="26"/>
      <c r="F99" s="364"/>
      <c r="G99" s="304"/>
      <c r="H99" s="11"/>
      <c r="I99" s="11"/>
      <c r="J99" s="409"/>
      <c r="K99" s="304"/>
      <c r="L99" s="32"/>
      <c r="M99" s="322"/>
      <c r="N99" s="341"/>
      <c r="O99" s="39"/>
      <c r="P99" s="342"/>
      <c r="Q99" s="150"/>
      <c r="R99" s="61"/>
    </row>
    <row r="100" spans="1:18" ht="28.5" x14ac:dyDescent="0.2">
      <c r="A100" s="957" t="s">
        <v>837</v>
      </c>
      <c r="B100" s="299" t="s">
        <v>942</v>
      </c>
      <c r="C100" s="30" t="s">
        <v>410</v>
      </c>
      <c r="D100" s="5" t="s">
        <v>851</v>
      </c>
      <c r="E100" s="2">
        <v>1</v>
      </c>
      <c r="F100" s="357">
        <v>40001</v>
      </c>
      <c r="G100" s="304">
        <v>9</v>
      </c>
      <c r="H100" s="11">
        <v>9</v>
      </c>
      <c r="I100" s="11">
        <f t="shared" ref="I100:I111" si="11">E100*H100</f>
        <v>9</v>
      </c>
      <c r="J100" s="305"/>
      <c r="K100" s="304">
        <v>10.1</v>
      </c>
      <c r="L100" s="32">
        <f t="shared" si="1"/>
        <v>1.0999999999999996</v>
      </c>
      <c r="M100" s="322">
        <f t="shared" si="10"/>
        <v>0.12222222222222218</v>
      </c>
      <c r="N100" s="335"/>
      <c r="O100" s="36"/>
      <c r="P100" s="336">
        <v>1</v>
      </c>
      <c r="Q100" s="327" t="s">
        <v>943</v>
      </c>
      <c r="R100" s="61"/>
    </row>
    <row r="101" spans="1:18" ht="28.5" x14ac:dyDescent="0.2">
      <c r="A101" s="958"/>
      <c r="B101" s="299" t="s">
        <v>942</v>
      </c>
      <c r="C101" s="28" t="s">
        <v>407</v>
      </c>
      <c r="D101" s="5" t="s">
        <v>851</v>
      </c>
      <c r="E101" s="2">
        <v>1</v>
      </c>
      <c r="F101" s="357">
        <v>40002</v>
      </c>
      <c r="G101" s="304">
        <v>12</v>
      </c>
      <c r="H101" s="11">
        <v>12</v>
      </c>
      <c r="I101" s="11">
        <f t="shared" si="11"/>
        <v>12</v>
      </c>
      <c r="J101" s="305"/>
      <c r="K101" s="304">
        <v>10.95</v>
      </c>
      <c r="L101" s="32">
        <f t="shared" si="1"/>
        <v>-1.0500000000000007</v>
      </c>
      <c r="M101" s="322">
        <f t="shared" si="10"/>
        <v>-8.7500000000000064E-2</v>
      </c>
      <c r="N101" s="335"/>
      <c r="O101" s="36"/>
      <c r="P101" s="336">
        <v>1</v>
      </c>
      <c r="Q101" s="327" t="s">
        <v>943</v>
      </c>
      <c r="R101" s="61"/>
    </row>
    <row r="102" spans="1:18" ht="28.5" x14ac:dyDescent="0.2">
      <c r="A102" s="958"/>
      <c r="B102" s="299" t="s">
        <v>911</v>
      </c>
      <c r="C102" s="27" t="s">
        <v>1041</v>
      </c>
      <c r="D102" s="5" t="s">
        <v>852</v>
      </c>
      <c r="E102" s="2">
        <v>1</v>
      </c>
      <c r="F102" s="357">
        <v>40003</v>
      </c>
      <c r="G102" s="304">
        <v>4.4000000000000004</v>
      </c>
      <c r="H102" s="11">
        <v>4.4000000000000004</v>
      </c>
      <c r="I102" s="11">
        <f t="shared" si="11"/>
        <v>4.4000000000000004</v>
      </c>
      <c r="J102" s="305"/>
      <c r="K102" s="304">
        <v>4</v>
      </c>
      <c r="L102" s="32">
        <f t="shared" si="1"/>
        <v>-0.40000000000000036</v>
      </c>
      <c r="M102" s="322">
        <f t="shared" si="10"/>
        <v>-9.0909090909090981E-2</v>
      </c>
      <c r="N102" s="335"/>
      <c r="O102" s="36"/>
      <c r="P102" s="336">
        <v>1</v>
      </c>
      <c r="Q102" s="327" t="s">
        <v>943</v>
      </c>
      <c r="R102" s="61"/>
    </row>
    <row r="103" spans="1:18" ht="28.5" x14ac:dyDescent="0.2">
      <c r="A103" s="958"/>
      <c r="B103" s="299" t="s">
        <v>911</v>
      </c>
      <c r="C103" s="27" t="s">
        <v>1041</v>
      </c>
      <c r="D103" s="5" t="s">
        <v>852</v>
      </c>
      <c r="E103" s="2">
        <v>1</v>
      </c>
      <c r="F103" s="357">
        <v>40004</v>
      </c>
      <c r="G103" s="304">
        <v>5.5</v>
      </c>
      <c r="H103" s="11">
        <v>5.5</v>
      </c>
      <c r="I103" s="11">
        <f t="shared" si="11"/>
        <v>5.5</v>
      </c>
      <c r="J103" s="305"/>
      <c r="K103" s="304">
        <v>5.65</v>
      </c>
      <c r="L103" s="32">
        <f t="shared" si="1"/>
        <v>0.15000000000000036</v>
      </c>
      <c r="M103" s="322">
        <f t="shared" si="10"/>
        <v>2.7272727272727337E-2</v>
      </c>
      <c r="N103" s="335"/>
      <c r="O103" s="36"/>
      <c r="P103" s="336">
        <v>1</v>
      </c>
      <c r="Q103" s="327" t="s">
        <v>943</v>
      </c>
      <c r="R103" s="61"/>
    </row>
    <row r="104" spans="1:18" x14ac:dyDescent="0.2">
      <c r="A104" s="958"/>
      <c r="B104" s="299" t="s">
        <v>359</v>
      </c>
      <c r="C104" s="29" t="s">
        <v>362</v>
      </c>
      <c r="D104" s="5" t="s">
        <v>851</v>
      </c>
      <c r="E104" s="2">
        <v>1</v>
      </c>
      <c r="F104" s="357">
        <v>40005</v>
      </c>
      <c r="G104" s="304">
        <v>15</v>
      </c>
      <c r="H104" s="11">
        <v>15</v>
      </c>
      <c r="I104" s="11">
        <f t="shared" si="11"/>
        <v>15</v>
      </c>
      <c r="J104" s="305"/>
      <c r="K104" s="304">
        <v>16.100000000000001</v>
      </c>
      <c r="L104" s="32">
        <f t="shared" si="1"/>
        <v>1.1000000000000014</v>
      </c>
      <c r="M104" s="322">
        <f t="shared" si="10"/>
        <v>7.3333333333333431E-2</v>
      </c>
      <c r="N104" s="335"/>
      <c r="O104" s="36"/>
      <c r="P104" s="336"/>
      <c r="Q104" s="327" t="s">
        <v>944</v>
      </c>
      <c r="R104" s="61"/>
    </row>
    <row r="105" spans="1:18" ht="28.5" x14ac:dyDescent="0.2">
      <c r="A105" s="958"/>
      <c r="B105" s="299" t="s">
        <v>359</v>
      </c>
      <c r="C105" s="29" t="s">
        <v>364</v>
      </c>
      <c r="D105" s="5" t="s">
        <v>851</v>
      </c>
      <c r="E105" s="2">
        <v>1</v>
      </c>
      <c r="F105" s="357">
        <v>40006</v>
      </c>
      <c r="G105" s="304">
        <v>20</v>
      </c>
      <c r="H105" s="11">
        <v>20</v>
      </c>
      <c r="I105" s="11">
        <f t="shared" si="11"/>
        <v>20</v>
      </c>
      <c r="J105" s="305"/>
      <c r="K105" s="304">
        <v>18.8</v>
      </c>
      <c r="L105" s="32">
        <f t="shared" si="1"/>
        <v>-1.1999999999999993</v>
      </c>
      <c r="M105" s="322">
        <f t="shared" si="10"/>
        <v>-5.9999999999999963E-2</v>
      </c>
      <c r="N105" s="335"/>
      <c r="O105" s="36"/>
      <c r="P105" s="336"/>
      <c r="Q105" s="327" t="s">
        <v>945</v>
      </c>
      <c r="R105" s="61"/>
    </row>
    <row r="106" spans="1:18" ht="28.5" x14ac:dyDescent="0.2">
      <c r="A106" s="958"/>
      <c r="B106" s="299" t="s">
        <v>977</v>
      </c>
      <c r="C106" s="27" t="s">
        <v>555</v>
      </c>
      <c r="D106" s="5" t="s">
        <v>855</v>
      </c>
      <c r="E106" s="2">
        <v>1</v>
      </c>
      <c r="F106" s="357">
        <v>40007</v>
      </c>
      <c r="G106" s="304">
        <v>5</v>
      </c>
      <c r="H106" s="11">
        <v>5</v>
      </c>
      <c r="I106" s="11">
        <v>5</v>
      </c>
      <c r="J106" s="305"/>
      <c r="K106" s="304">
        <v>14.8</v>
      </c>
      <c r="L106" s="32">
        <f t="shared" si="1"/>
        <v>9.8000000000000007</v>
      </c>
      <c r="M106" s="322">
        <f t="shared" si="10"/>
        <v>1.9600000000000002</v>
      </c>
      <c r="N106" s="335"/>
      <c r="O106" s="36"/>
      <c r="P106" s="336"/>
      <c r="Q106" s="327" t="s">
        <v>948</v>
      </c>
      <c r="R106" s="61"/>
    </row>
    <row r="107" spans="1:18" x14ac:dyDescent="0.2">
      <c r="A107" s="958"/>
      <c r="B107" s="299" t="s">
        <v>844</v>
      </c>
      <c r="C107" s="27" t="s">
        <v>843</v>
      </c>
      <c r="D107" s="5" t="s">
        <v>851</v>
      </c>
      <c r="E107" s="2">
        <v>1</v>
      </c>
      <c r="F107" s="357">
        <v>40008</v>
      </c>
      <c r="G107" s="304">
        <v>18</v>
      </c>
      <c r="H107" s="11">
        <v>60</v>
      </c>
      <c r="I107" s="11">
        <f t="shared" si="11"/>
        <v>60</v>
      </c>
      <c r="J107" s="305"/>
      <c r="K107" s="304">
        <v>50</v>
      </c>
      <c r="L107" s="32">
        <f t="shared" si="1"/>
        <v>-10</v>
      </c>
      <c r="M107" s="322">
        <f t="shared" si="10"/>
        <v>-0.16666666666666666</v>
      </c>
      <c r="N107" s="335"/>
      <c r="O107" s="36"/>
      <c r="P107" s="336"/>
      <c r="Q107" s="327"/>
      <c r="R107" s="61"/>
    </row>
    <row r="108" spans="1:18" ht="28.5" x14ac:dyDescent="0.2">
      <c r="A108" s="958"/>
      <c r="B108" s="299" t="s">
        <v>978</v>
      </c>
      <c r="C108" s="27" t="s">
        <v>167</v>
      </c>
      <c r="D108" s="5" t="s">
        <v>851</v>
      </c>
      <c r="E108" s="2">
        <v>1</v>
      </c>
      <c r="F108" s="357">
        <v>40009</v>
      </c>
      <c r="G108" s="304">
        <v>10</v>
      </c>
      <c r="H108" s="11">
        <v>40</v>
      </c>
      <c r="I108" s="11">
        <f t="shared" si="11"/>
        <v>40</v>
      </c>
      <c r="J108" s="305"/>
      <c r="K108" s="304">
        <v>40</v>
      </c>
      <c r="L108" s="32" t="str">
        <f t="shared" si="1"/>
        <v/>
      </c>
      <c r="M108" s="322">
        <f t="shared" si="10"/>
        <v>0</v>
      </c>
      <c r="N108" s="335"/>
      <c r="O108" s="36"/>
      <c r="P108" s="336"/>
      <c r="Q108" s="327" t="s">
        <v>950</v>
      </c>
      <c r="R108" s="61"/>
    </row>
    <row r="109" spans="1:18" ht="42.75" x14ac:dyDescent="0.2">
      <c r="A109" s="958"/>
      <c r="B109" s="299" t="s">
        <v>979</v>
      </c>
      <c r="C109" s="27" t="s">
        <v>167</v>
      </c>
      <c r="D109" s="5" t="s">
        <v>851</v>
      </c>
      <c r="E109" s="2">
        <v>1</v>
      </c>
      <c r="F109" s="357">
        <v>40010</v>
      </c>
      <c r="G109" s="304">
        <v>8</v>
      </c>
      <c r="H109" s="11">
        <v>30</v>
      </c>
      <c r="I109" s="11">
        <f t="shared" si="11"/>
        <v>30</v>
      </c>
      <c r="J109" s="305"/>
      <c r="K109" s="304">
        <v>32</v>
      </c>
      <c r="L109" s="32">
        <f t="shared" si="1"/>
        <v>2</v>
      </c>
      <c r="M109" s="322">
        <f t="shared" si="10"/>
        <v>6.6666666666666666E-2</v>
      </c>
      <c r="N109" s="335"/>
      <c r="O109" s="36"/>
      <c r="P109" s="336"/>
      <c r="Q109" s="327" t="s">
        <v>951</v>
      </c>
      <c r="R109" s="61"/>
    </row>
    <row r="110" spans="1:18" x14ac:dyDescent="0.2">
      <c r="A110" s="958"/>
      <c r="B110" s="299" t="s">
        <v>952</v>
      </c>
      <c r="C110" s="27" t="s">
        <v>589</v>
      </c>
      <c r="D110" s="5" t="s">
        <v>851</v>
      </c>
      <c r="E110" s="2">
        <v>1</v>
      </c>
      <c r="F110" s="357">
        <v>40011</v>
      </c>
      <c r="G110" s="304">
        <v>6</v>
      </c>
      <c r="H110" s="11">
        <v>6</v>
      </c>
      <c r="I110" s="11">
        <f t="shared" si="11"/>
        <v>6</v>
      </c>
      <c r="J110" s="305"/>
      <c r="K110" s="304">
        <v>6.3</v>
      </c>
      <c r="L110" s="32">
        <f t="shared" si="1"/>
        <v>0.29999999999999982</v>
      </c>
      <c r="M110" s="322">
        <f t="shared" si="10"/>
        <v>4.9999999999999968E-2</v>
      </c>
      <c r="N110" s="335"/>
      <c r="O110" s="36"/>
      <c r="P110" s="336"/>
      <c r="Q110" s="327"/>
      <c r="R110" s="61"/>
    </row>
    <row r="111" spans="1:18" ht="28.5" x14ac:dyDescent="0.2">
      <c r="A111" s="958"/>
      <c r="B111" s="299" t="s">
        <v>888</v>
      </c>
      <c r="C111" s="27" t="s">
        <v>423</v>
      </c>
      <c r="D111" s="5" t="s">
        <v>851</v>
      </c>
      <c r="E111" s="2">
        <v>1</v>
      </c>
      <c r="F111" s="357">
        <v>40012</v>
      </c>
      <c r="G111" s="304">
        <v>10</v>
      </c>
      <c r="H111" s="11">
        <v>10</v>
      </c>
      <c r="I111" s="11">
        <f t="shared" si="11"/>
        <v>10</v>
      </c>
      <c r="J111" s="305"/>
      <c r="K111" s="304">
        <v>12</v>
      </c>
      <c r="L111" s="32">
        <f t="shared" si="1"/>
        <v>2</v>
      </c>
      <c r="M111" s="322">
        <f t="shared" si="10"/>
        <v>0.2</v>
      </c>
      <c r="N111" s="335"/>
      <c r="O111" s="36"/>
      <c r="P111" s="336"/>
      <c r="Q111" s="327" t="s">
        <v>953</v>
      </c>
      <c r="R111" s="61"/>
    </row>
    <row r="112" spans="1:18" x14ac:dyDescent="0.2">
      <c r="A112" s="348" t="s">
        <v>893</v>
      </c>
      <c r="B112" s="363"/>
      <c r="C112" s="12"/>
      <c r="D112" s="25"/>
      <c r="E112" s="26"/>
      <c r="F112" s="364"/>
      <c r="G112" s="412">
        <f>SUM(G100:G111)</f>
        <v>122.9</v>
      </c>
      <c r="H112" s="11"/>
      <c r="I112" s="11">
        <f>SUM(I100:I111)</f>
        <v>216.9</v>
      </c>
      <c r="J112" s="254"/>
      <c r="K112" s="304">
        <f>SUM(K100:K111)</f>
        <v>220.7</v>
      </c>
      <c r="L112" s="32">
        <f>IF(SUM(I112-K112)=0,"",SUM(K112-I112))</f>
        <v>3.7999999999999829</v>
      </c>
      <c r="M112" s="322">
        <f>IFERROR(IF(SUM(K112-I112)/ABS(I112)=-1,"-",SUM(K112-I112)/ABS(I112)),"")</f>
        <v>1.7519594283079681E-2</v>
      </c>
      <c r="N112" s="341"/>
      <c r="O112" s="39"/>
      <c r="P112" s="342"/>
      <c r="Q112" s="150"/>
      <c r="R112" s="61"/>
    </row>
    <row r="113" spans="1:18" x14ac:dyDescent="0.2">
      <c r="A113" s="349" t="s">
        <v>894</v>
      </c>
      <c r="B113" s="363"/>
      <c r="C113" s="12"/>
      <c r="D113" s="25"/>
      <c r="E113" s="26"/>
      <c r="F113" s="364"/>
      <c r="G113" s="405">
        <f>G112*H113</f>
        <v>30.725000000000001</v>
      </c>
      <c r="H113" s="406">
        <v>0.25</v>
      </c>
      <c r="I113" s="277">
        <f>I112*J113</f>
        <v>54.225000000000001</v>
      </c>
      <c r="J113" s="307">
        <v>0.25</v>
      </c>
      <c r="K113" s="320">
        <f>0.25*K112</f>
        <v>55.174999999999997</v>
      </c>
      <c r="L113" s="22"/>
      <c r="M113" s="322"/>
      <c r="N113" s="341"/>
      <c r="O113" s="39"/>
      <c r="P113" s="342"/>
      <c r="Q113" s="150"/>
      <c r="R113" s="61"/>
    </row>
    <row r="114" spans="1:18" ht="28.5" x14ac:dyDescent="0.2">
      <c r="A114" s="351" t="s">
        <v>954</v>
      </c>
      <c r="B114" s="294" t="s">
        <v>980</v>
      </c>
      <c r="C114" s="274" t="s">
        <v>1024</v>
      </c>
      <c r="D114" s="4" t="s">
        <v>855</v>
      </c>
      <c r="E114" s="6">
        <v>1</v>
      </c>
      <c r="F114" s="357">
        <v>60002</v>
      </c>
      <c r="G114" s="311"/>
      <c r="H114" s="295"/>
      <c r="I114" s="11"/>
      <c r="J114" s="305"/>
      <c r="K114" s="304">
        <v>42</v>
      </c>
      <c r="L114" s="295"/>
      <c r="M114" s="323"/>
      <c r="N114" s="335"/>
      <c r="O114" s="36"/>
      <c r="P114" s="336"/>
      <c r="Q114" s="291" t="s">
        <v>1026</v>
      </c>
      <c r="R114" s="61"/>
    </row>
    <row r="115" spans="1:18" ht="28.5" x14ac:dyDescent="0.2">
      <c r="A115" s="347"/>
      <c r="B115" s="294" t="s">
        <v>980</v>
      </c>
      <c r="C115" s="274" t="s">
        <v>1024</v>
      </c>
      <c r="D115" s="4" t="s">
        <v>855</v>
      </c>
      <c r="E115" s="6">
        <v>1</v>
      </c>
      <c r="F115" s="357">
        <v>60005</v>
      </c>
      <c r="G115" s="311"/>
      <c r="H115" s="295"/>
      <c r="I115" s="11"/>
      <c r="J115" s="305"/>
      <c r="K115" s="304">
        <v>60</v>
      </c>
      <c r="L115" s="295"/>
      <c r="M115" s="323"/>
      <c r="N115" s="335"/>
      <c r="O115" s="36"/>
      <c r="P115" s="336"/>
      <c r="Q115" s="291" t="s">
        <v>1026</v>
      </c>
      <c r="R115" s="61"/>
    </row>
    <row r="116" spans="1:18" ht="28.5" x14ac:dyDescent="0.2">
      <c r="A116" s="347"/>
      <c r="B116" s="294" t="s">
        <v>980</v>
      </c>
      <c r="C116" s="274" t="s">
        <v>1024</v>
      </c>
      <c r="D116" s="4" t="s">
        <v>855</v>
      </c>
      <c r="E116" s="6">
        <v>1</v>
      </c>
      <c r="F116" s="357">
        <v>60008</v>
      </c>
      <c r="G116" s="312"/>
      <c r="H116" s="296"/>
      <c r="I116" s="11"/>
      <c r="J116" s="305"/>
      <c r="K116" s="304">
        <v>35</v>
      </c>
      <c r="L116" s="296"/>
      <c r="M116" s="324"/>
      <c r="N116" s="335"/>
      <c r="O116" s="36"/>
      <c r="P116" s="336"/>
      <c r="Q116" s="291" t="s">
        <v>1026</v>
      </c>
      <c r="R116" s="61"/>
    </row>
    <row r="117" spans="1:18" ht="28.5" x14ac:dyDescent="0.2">
      <c r="A117" s="351" t="s">
        <v>1030</v>
      </c>
      <c r="B117" s="293" t="s">
        <v>1027</v>
      </c>
      <c r="C117" s="274" t="s">
        <v>1023</v>
      </c>
      <c r="D117" s="5" t="s">
        <v>852</v>
      </c>
      <c r="E117" s="6">
        <v>1</v>
      </c>
      <c r="F117" s="360">
        <v>70001</v>
      </c>
      <c r="G117" s="311"/>
      <c r="H117" s="295"/>
      <c r="I117" s="11"/>
      <c r="J117" s="305"/>
      <c r="K117" s="304">
        <v>2</v>
      </c>
      <c r="L117" s="295"/>
      <c r="M117" s="323"/>
      <c r="N117" s="335"/>
      <c r="O117" s="36"/>
      <c r="P117" s="336"/>
      <c r="Q117" s="330" t="s">
        <v>1031</v>
      </c>
      <c r="R117" s="61"/>
    </row>
    <row r="118" spans="1:18" ht="42.75" customHeight="1" x14ac:dyDescent="0.2">
      <c r="A118" s="350"/>
      <c r="B118" s="293" t="s">
        <v>1028</v>
      </c>
      <c r="C118" s="274" t="s">
        <v>1023</v>
      </c>
      <c r="D118" s="5" t="s">
        <v>852</v>
      </c>
      <c r="E118" s="6">
        <v>1</v>
      </c>
      <c r="F118" s="360">
        <v>70002</v>
      </c>
      <c r="G118" s="311"/>
      <c r="H118" s="295"/>
      <c r="I118" s="11"/>
      <c r="J118" s="305"/>
      <c r="K118" s="304">
        <v>2.5</v>
      </c>
      <c r="L118" s="295"/>
      <c r="M118" s="323"/>
      <c r="N118" s="335"/>
      <c r="O118" s="36"/>
      <c r="P118" s="336"/>
      <c r="Q118" s="330" t="s">
        <v>1031</v>
      </c>
      <c r="R118" s="61"/>
    </row>
    <row r="119" spans="1:18" ht="42.75" customHeight="1" x14ac:dyDescent="0.2">
      <c r="A119" s="350"/>
      <c r="B119" s="293" t="s">
        <v>1035</v>
      </c>
      <c r="C119" s="274" t="s">
        <v>1023</v>
      </c>
      <c r="D119" s="5" t="s">
        <v>852</v>
      </c>
      <c r="E119" s="6">
        <v>1</v>
      </c>
      <c r="F119" s="360">
        <v>70003</v>
      </c>
      <c r="G119" s="311"/>
      <c r="H119" s="295"/>
      <c r="I119" s="11"/>
      <c r="J119" s="305"/>
      <c r="K119" s="304">
        <v>0.5</v>
      </c>
      <c r="L119" s="295"/>
      <c r="M119" s="323"/>
      <c r="N119" s="335"/>
      <c r="O119" s="36"/>
      <c r="P119" s="336"/>
      <c r="Q119" s="331"/>
      <c r="R119" s="61"/>
    </row>
    <row r="120" spans="1:18" ht="42.75" customHeight="1" thickBot="1" x14ac:dyDescent="0.25">
      <c r="A120" s="350"/>
      <c r="B120" s="365" t="s">
        <v>1038</v>
      </c>
      <c r="C120" s="366" t="s">
        <v>1023</v>
      </c>
      <c r="D120" s="367" t="s">
        <v>852</v>
      </c>
      <c r="E120" s="368">
        <v>1</v>
      </c>
      <c r="F120" s="369">
        <v>70004</v>
      </c>
      <c r="G120" s="313"/>
      <c r="H120" s="314"/>
      <c r="I120" s="315"/>
      <c r="J120" s="316"/>
      <c r="K120" s="325">
        <v>150</v>
      </c>
      <c r="L120" s="314"/>
      <c r="M120" s="326"/>
      <c r="N120" s="343"/>
      <c r="O120" s="344"/>
      <c r="P120" s="345"/>
      <c r="Q120" s="331"/>
      <c r="R120" s="61"/>
    </row>
    <row r="121" spans="1:18" ht="15" x14ac:dyDescent="0.2">
      <c r="A121" s="297"/>
      <c r="B121" s="12"/>
      <c r="C121" s="12"/>
      <c r="D121" s="12"/>
      <c r="E121" s="5"/>
      <c r="F121" s="5"/>
      <c r="G121" s="10"/>
      <c r="H121" s="10"/>
      <c r="I121" s="10"/>
      <c r="J121" s="5"/>
      <c r="L121" s="317"/>
      <c r="M121" s="332"/>
      <c r="N121" s="332"/>
      <c r="O121" s="332"/>
      <c r="P121" s="332"/>
      <c r="Q121" s="1"/>
      <c r="R121" s="61"/>
    </row>
    <row r="122" spans="1:18" ht="15" x14ac:dyDescent="0.25">
      <c r="A122" s="17" t="s">
        <v>1036</v>
      </c>
      <c r="B122" s="17"/>
      <c r="C122" s="17"/>
      <c r="D122" s="17"/>
      <c r="E122" s="17"/>
      <c r="F122" s="17" t="s">
        <v>1078</v>
      </c>
      <c r="G122" s="413">
        <f>G113+G98+G76+G31</f>
        <v>346.97500000000002</v>
      </c>
      <c r="H122" s="13" t="s">
        <v>981</v>
      </c>
      <c r="I122" s="18">
        <f>SUM(I31,I76,I98,I113)</f>
        <v>367.07500000000005</v>
      </c>
      <c r="J122" s="1" t="s">
        <v>1033</v>
      </c>
      <c r="K122" s="46">
        <f>SUM(K114:K116)</f>
        <v>137</v>
      </c>
      <c r="L122" s="32">
        <f>SUM(L11:L121)</f>
        <v>128.4199999999999</v>
      </c>
      <c r="M122" s="19">
        <f t="shared" ref="M122:M123" si="12">IFERROR(IF(SUM(K122-I122)/ABS(I122)=-1,"-",SUM(K122-I122)/ABS(I122)),"")</f>
        <v>-0.62677926854185118</v>
      </c>
      <c r="N122" s="40"/>
      <c r="O122" s="40"/>
      <c r="P122" s="40"/>
      <c r="Q122" s="17"/>
      <c r="R122" s="61"/>
    </row>
    <row r="123" spans="1:18" ht="15" x14ac:dyDescent="0.25">
      <c r="A123" s="17" t="s">
        <v>856</v>
      </c>
      <c r="B123" s="17"/>
      <c r="C123" s="17"/>
      <c r="D123" s="17"/>
      <c r="E123" s="17"/>
      <c r="F123" s="17" t="s">
        <v>1078</v>
      </c>
      <c r="G123" s="414">
        <f>G112+G97+G75+G30</f>
        <v>958.9</v>
      </c>
      <c r="H123" s="13" t="s">
        <v>981</v>
      </c>
      <c r="I123" s="16">
        <f>SUM(I30,I75,I97,I112)</f>
        <v>1042.9000000000001</v>
      </c>
      <c r="J123" s="1" t="s">
        <v>1033</v>
      </c>
      <c r="K123" s="46">
        <f>SUM(K30,K75,K97,K112)</f>
        <v>1132.1099999999999</v>
      </c>
      <c r="L123" s="32">
        <f>SUM(L12:L122)</f>
        <v>256.8399999999998</v>
      </c>
      <c r="M123" s="19">
        <f t="shared" si="12"/>
        <v>8.5540320260811015E-2</v>
      </c>
      <c r="N123" s="40"/>
      <c r="O123" s="40"/>
      <c r="P123" s="40"/>
      <c r="Q123" s="17"/>
      <c r="R123" s="61"/>
    </row>
    <row r="124" spans="1:18" ht="15" x14ac:dyDescent="0.25">
      <c r="A124" s="14" t="s">
        <v>739</v>
      </c>
      <c r="B124" s="14"/>
      <c r="C124" s="14"/>
      <c r="D124" s="14"/>
      <c r="E124" s="14"/>
      <c r="F124" s="14"/>
      <c r="G124" s="44">
        <f>SUM(G122:G123)</f>
        <v>1305.875</v>
      </c>
      <c r="H124" s="21"/>
      <c r="I124" s="21">
        <f>SUM(I122:I123)</f>
        <v>1409.9750000000001</v>
      </c>
      <c r="J124" s="15"/>
      <c r="K124" s="47">
        <f>SUM(K122,K123)</f>
        <v>1269.1099999999999</v>
      </c>
      <c r="L124" s="23">
        <f>IF(SUM(I123-K124)=0,"",SUM(K124-I123))</f>
        <v>226.20999999999981</v>
      </c>
      <c r="M124" s="19">
        <f>IFERROR(IF(SUM(K124-I124)/ABS(I124)=-1,"-",SUM(K124-I124)/ABS(I124)),"")</f>
        <v>-9.9906026702601264E-2</v>
      </c>
      <c r="N124" s="41"/>
      <c r="O124" s="41"/>
      <c r="P124" s="41"/>
      <c r="Q124" s="14"/>
      <c r="R124" s="61"/>
    </row>
    <row r="125" spans="1:18" ht="15" x14ac:dyDescent="0.2">
      <c r="A125" s="297" t="s">
        <v>1037</v>
      </c>
      <c r="B125" s="1"/>
      <c r="C125" s="1"/>
      <c r="D125" s="1"/>
      <c r="E125" s="4"/>
      <c r="F125" s="4"/>
      <c r="G125" s="11"/>
      <c r="H125" s="11" t="s">
        <v>981</v>
      </c>
      <c r="I125" s="11">
        <f>I124*0.11</f>
        <v>155.09725</v>
      </c>
      <c r="J125" s="1" t="s">
        <v>1033</v>
      </c>
      <c r="K125" s="46">
        <f>SUM(K117:K120)</f>
        <v>155</v>
      </c>
      <c r="L125" s="46">
        <f>K125-I125</f>
        <v>-9.7250000000002501E-2</v>
      </c>
      <c r="M125" s="298">
        <f>IFERROR(IF(SUM(K125-I125)/ABS(I125)=-1,"-",SUM(K125-I125)/ABS(I125)),"")</f>
        <v>-6.2702594662382796E-4</v>
      </c>
      <c r="N125" s="34"/>
      <c r="O125" s="34"/>
      <c r="P125" s="34"/>
      <c r="Q125" s="1" t="s">
        <v>1039</v>
      </c>
      <c r="R125" s="61"/>
    </row>
    <row r="126" spans="1:18" ht="15" x14ac:dyDescent="0.25">
      <c r="A126" s="17" t="s">
        <v>956</v>
      </c>
      <c r="B126" s="1"/>
      <c r="C126" s="1"/>
      <c r="D126" s="1"/>
      <c r="E126" s="1"/>
      <c r="F126" s="1"/>
      <c r="G126" s="45"/>
      <c r="H126" s="45"/>
      <c r="I126" s="45"/>
      <c r="J126" s="1"/>
      <c r="K126" s="2"/>
      <c r="L126" s="1"/>
      <c r="M126" s="1"/>
      <c r="N126" s="40">
        <f>SUM(N11:N26,N33:N74,N78:N94,N100:N111)</f>
        <v>0</v>
      </c>
      <c r="O126" s="40">
        <f>SUM(O11:O26,O33:O74,O78:O94,O100:O111)</f>
        <v>15</v>
      </c>
      <c r="P126" s="40">
        <f>SUM(P11:P26,P33:P74,P78:P94,P100:P111)</f>
        <v>20</v>
      </c>
      <c r="Q126" s="1"/>
      <c r="R126" s="61"/>
    </row>
    <row r="127" spans="1:18" x14ac:dyDescent="0.2">
      <c r="A127" s="61"/>
      <c r="B127" s="61"/>
      <c r="C127" s="61"/>
      <c r="D127" s="61"/>
      <c r="E127" s="61"/>
      <c r="F127" s="61"/>
      <c r="G127" s="87"/>
      <c r="H127" s="87"/>
      <c r="I127" s="87"/>
      <c r="J127" s="61"/>
      <c r="K127" s="83"/>
      <c r="L127" s="61"/>
      <c r="M127" s="61"/>
      <c r="N127" s="88"/>
      <c r="O127" s="88"/>
      <c r="P127" s="88"/>
      <c r="Q127" s="61"/>
      <c r="R127" s="61"/>
    </row>
    <row r="128" spans="1:18" ht="15" x14ac:dyDescent="0.2">
      <c r="A128" s="297" t="s">
        <v>957</v>
      </c>
      <c r="B128" s="8" t="s">
        <v>958</v>
      </c>
      <c r="C128" s="7"/>
      <c r="D128" s="4" t="s">
        <v>852</v>
      </c>
      <c r="E128" s="2">
        <v>1</v>
      </c>
      <c r="F128" s="2">
        <v>90000</v>
      </c>
      <c r="G128" s="11">
        <v>0</v>
      </c>
      <c r="H128" s="11">
        <v>50</v>
      </c>
      <c r="I128" s="89">
        <f>E128*H128</f>
        <v>50</v>
      </c>
      <c r="J128" s="4"/>
      <c r="K128" s="11">
        <v>45</v>
      </c>
      <c r="L128" s="32">
        <f>IF(SUM(I128-K128)=0,"",SUM(K128-I128))</f>
        <v>-5</v>
      </c>
      <c r="M128" s="9">
        <f>IFERROR(IF(SUM(K128-I128)/ABS(I128)=-1,"-",SUM(K128-I128)/ABS(I128)),"")</f>
        <v>-0.1</v>
      </c>
      <c r="N128" s="37"/>
      <c r="O128" s="37"/>
      <c r="P128" s="37"/>
      <c r="Q128" s="404" t="s">
        <v>1051</v>
      </c>
      <c r="R128" s="61"/>
    </row>
    <row r="129" spans="1:18" ht="28.5" x14ac:dyDescent="0.2">
      <c r="A129" s="297"/>
      <c r="B129" s="390" t="s">
        <v>1049</v>
      </c>
      <c r="C129" s="7"/>
      <c r="D129" s="4" t="s">
        <v>852</v>
      </c>
      <c r="E129" s="2">
        <v>1</v>
      </c>
      <c r="F129" s="2">
        <v>90001</v>
      </c>
      <c r="G129" s="11">
        <v>0</v>
      </c>
      <c r="H129" s="11">
        <v>0</v>
      </c>
      <c r="I129" s="89">
        <v>0</v>
      </c>
      <c r="J129" s="4"/>
      <c r="K129" s="11">
        <v>20</v>
      </c>
      <c r="L129" s="32">
        <f>IF(SUM(I129-K129)=0,"",SUM(K129-I129))</f>
        <v>20</v>
      </c>
      <c r="M129" s="391" t="str">
        <f>IFERROR(IF(SUM(K129-I129)/ABS(I129)=-1,"-",SUM(K129-I129)/ABS(I129)),"")</f>
        <v/>
      </c>
      <c r="N129" s="37"/>
      <c r="O129" s="37"/>
      <c r="P129" s="37"/>
      <c r="Q129" s="404" t="s">
        <v>1067</v>
      </c>
      <c r="R129" s="61"/>
    </row>
    <row r="130" spans="1:18" ht="15" x14ac:dyDescent="0.25">
      <c r="A130" s="14" t="s">
        <v>739</v>
      </c>
      <c r="B130" s="14"/>
      <c r="C130" s="14"/>
      <c r="D130" s="14"/>
      <c r="E130" s="14"/>
      <c r="F130" s="14"/>
      <c r="G130" s="44"/>
      <c r="H130" s="21"/>
      <c r="I130" s="21">
        <f>SUM(I128:I129)</f>
        <v>50</v>
      </c>
      <c r="J130" s="15"/>
      <c r="K130" s="47">
        <f>SUM(K128,K129)</f>
        <v>65</v>
      </c>
      <c r="L130" s="23">
        <f>IF(SUM(I129-K130)=0,"",SUM(K130-I129))</f>
        <v>65</v>
      </c>
      <c r="M130" s="19">
        <f>IFERROR(IF(SUM(K130-I130)/ABS(I130)=-1,"-",SUM(K130-I130)/ABS(I130)),"")</f>
        <v>0.3</v>
      </c>
      <c r="N130" s="41"/>
      <c r="O130" s="41"/>
      <c r="P130" s="41"/>
      <c r="Q130" s="14"/>
      <c r="R130" s="61"/>
    </row>
    <row r="131" spans="1:18" x14ac:dyDescent="0.2">
      <c r="A131" s="61"/>
      <c r="B131" s="61"/>
      <c r="C131" s="61"/>
      <c r="D131" s="61"/>
      <c r="E131" s="61"/>
      <c r="F131" s="61"/>
      <c r="G131" s="61"/>
      <c r="H131" s="61"/>
      <c r="I131" s="61"/>
      <c r="J131" s="61"/>
      <c r="K131" s="83"/>
      <c r="L131" s="61"/>
      <c r="M131" s="61"/>
      <c r="N131" s="61"/>
      <c r="O131" s="61"/>
      <c r="P131" s="61"/>
      <c r="Q131" s="61"/>
      <c r="R131" s="61"/>
    </row>
  </sheetData>
  <mergeCells count="6">
    <mergeCell ref="A100:A111"/>
    <mergeCell ref="G9:J9"/>
    <mergeCell ref="K9:M9"/>
    <mergeCell ref="N9:P9"/>
    <mergeCell ref="A33:A74"/>
    <mergeCell ref="A78:A94"/>
  </mergeCells>
  <conditionalFormatting sqref="A130:H130">
    <cfRule type="containsText" dxfId="49" priority="1" operator="containsText" text="deleted">
      <formula>NOT(ISERROR(SEARCH("deleted",A130)))</formula>
    </cfRule>
  </conditionalFormatting>
  <conditionalFormatting sqref="I123 A124:H124 J124:K124 N124:Q124">
    <cfRule type="containsText" dxfId="48" priority="18" operator="containsText" text="deleted">
      <formula>NOT(ISERROR(SEARCH("deleted",A123)))</formula>
    </cfRule>
  </conditionalFormatting>
  <conditionalFormatting sqref="I125">
    <cfRule type="containsText" dxfId="47" priority="6" operator="containsText" text="deleted">
      <formula>NOT(ISERROR(SEARCH("deleted",I125)))</formula>
    </cfRule>
  </conditionalFormatting>
  <conditionalFormatting sqref="J130:K130 N130:Q130">
    <cfRule type="containsText" dxfId="46" priority="5" operator="containsText" text="deleted">
      <formula>NOT(ISERROR(SEARCH("deleted",J130)))</formula>
    </cfRule>
  </conditionalFormatting>
  <conditionalFormatting sqref="M11:M75 M78:M97 M100:M112 M114:M120 M122:M125">
    <cfRule type="cellIs" dxfId="45" priority="10" operator="between">
      <formula>-2</formula>
      <formula>-0.05001</formula>
    </cfRule>
    <cfRule type="cellIs" dxfId="44" priority="11" operator="between">
      <formula>0.05001</formula>
      <formula>2</formula>
    </cfRule>
    <cfRule type="cellIs" dxfId="43" priority="12" operator="between">
      <formula>-5</formula>
      <formula>5</formula>
    </cfRule>
  </conditionalFormatting>
  <conditionalFormatting sqref="M76:M77 M98:M99">
    <cfRule type="cellIs" dxfId="42" priority="19" operator="between">
      <formula>0.101</formula>
      <formula>1</formula>
    </cfRule>
    <cfRule type="cellIs" dxfId="41" priority="20" operator="between">
      <formula>-0.101</formula>
      <formula>-1</formula>
    </cfRule>
    <cfRule type="cellIs" dxfId="40" priority="21" operator="between">
      <formula>5.1%</formula>
      <formula>10%</formula>
    </cfRule>
    <cfRule type="cellIs" dxfId="39" priority="22" operator="between">
      <formula>-5.1%</formula>
      <formula>-10%</formula>
    </cfRule>
    <cfRule type="cellIs" dxfId="38" priority="23" operator="between">
      <formula>-5%</formula>
      <formula>5%</formula>
    </cfRule>
  </conditionalFormatting>
  <conditionalFormatting sqref="M113">
    <cfRule type="cellIs" dxfId="37" priority="13" operator="between">
      <formula>0.101</formula>
      <formula>1</formula>
    </cfRule>
    <cfRule type="cellIs" dxfId="36" priority="14" operator="between">
      <formula>-0.101</formula>
      <formula>-1</formula>
    </cfRule>
    <cfRule type="cellIs" dxfId="35" priority="15" operator="between">
      <formula>5.1%</formula>
      <formula>10%</formula>
    </cfRule>
    <cfRule type="cellIs" dxfId="34" priority="16" operator="between">
      <formula>-5.1%</formula>
      <formula>-10%</formula>
    </cfRule>
    <cfRule type="cellIs" dxfId="33" priority="17" operator="between">
      <formula>-5%</formula>
      <formula>5%</formula>
    </cfRule>
  </conditionalFormatting>
  <conditionalFormatting sqref="M128:M130">
    <cfRule type="cellIs" dxfId="32" priority="2" operator="between">
      <formula>-2</formula>
      <formula>-0.05001</formula>
    </cfRule>
    <cfRule type="cellIs" dxfId="31" priority="3" operator="between">
      <formula>0.05001</formula>
      <formula>2</formula>
    </cfRule>
    <cfRule type="cellIs" dxfId="30" priority="4" operator="between">
      <formula>-5</formula>
      <formula>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B64B-DAB9-4DCF-9672-D1FDFB4D6802}">
  <sheetPr>
    <tabColor theme="5"/>
  </sheetPr>
  <dimension ref="A1:AC42"/>
  <sheetViews>
    <sheetView zoomScaleNormal="100" workbookViewId="0">
      <selection activeCell="A2" sqref="A2"/>
    </sheetView>
  </sheetViews>
  <sheetFormatPr defaultRowHeight="14.25" x14ac:dyDescent="0.2"/>
  <cols>
    <col min="1" max="1" width="31.375" customWidth="1"/>
    <col min="2" max="2" width="4.5" customWidth="1"/>
    <col min="3" max="21" width="9.5" customWidth="1"/>
    <col min="22" max="22" width="10" customWidth="1"/>
    <col min="23" max="23" width="25.5" customWidth="1"/>
    <col min="24" max="24" width="11.75" customWidth="1"/>
    <col min="25" max="25" width="11.875" customWidth="1"/>
    <col min="26" max="26" width="11.375" customWidth="1"/>
  </cols>
  <sheetData>
    <row r="1" spans="1:29" ht="20.25" x14ac:dyDescent="0.3">
      <c r="A1" s="62" t="s">
        <v>982</v>
      </c>
      <c r="B1" s="62"/>
      <c r="C1" s="62"/>
      <c r="D1" s="62"/>
      <c r="E1" s="232"/>
      <c r="F1" s="232"/>
      <c r="G1" s="232"/>
      <c r="H1" s="232"/>
      <c r="I1" s="232"/>
      <c r="J1" s="231"/>
      <c r="K1" s="232"/>
      <c r="L1" s="232"/>
      <c r="M1" s="231"/>
      <c r="N1" s="232"/>
      <c r="O1" s="232"/>
      <c r="P1" s="231"/>
      <c r="Q1" s="232"/>
      <c r="R1" s="232"/>
      <c r="S1" s="231"/>
      <c r="T1" s="231"/>
      <c r="U1" s="231"/>
      <c r="V1" s="231"/>
      <c r="W1" s="231"/>
      <c r="X1" s="231"/>
      <c r="Y1" s="61"/>
      <c r="Z1" s="61"/>
      <c r="AA1" s="61"/>
      <c r="AB1" s="61"/>
      <c r="AC1" s="61"/>
    </row>
    <row r="2" spans="1:29" ht="20.25" x14ac:dyDescent="0.3">
      <c r="A2" s="63" t="s">
        <v>983</v>
      </c>
      <c r="B2" s="63"/>
      <c r="C2" s="63"/>
      <c r="D2" s="63"/>
      <c r="E2" s="95"/>
      <c r="F2" s="95"/>
      <c r="G2" s="95"/>
      <c r="H2" s="232"/>
      <c r="I2" s="232"/>
      <c r="J2" s="231"/>
      <c r="K2" s="232"/>
      <c r="L2" s="232"/>
      <c r="M2" s="231"/>
      <c r="N2" s="232"/>
      <c r="O2" s="232"/>
      <c r="P2" s="231"/>
      <c r="Q2" s="232"/>
      <c r="R2" s="232"/>
      <c r="S2" s="231"/>
      <c r="T2" s="231"/>
      <c r="U2" s="231"/>
      <c r="V2" s="231"/>
      <c r="W2" s="231"/>
      <c r="X2" s="231"/>
      <c r="Y2" s="61"/>
      <c r="Z2" s="61"/>
      <c r="AA2" s="61"/>
      <c r="AB2" s="61"/>
      <c r="AC2" s="61"/>
    </row>
    <row r="3" spans="1:29" ht="15" thickBot="1" x14ac:dyDescent="0.25">
      <c r="A3" s="64" t="s">
        <v>683</v>
      </c>
      <c r="B3" s="64"/>
      <c r="C3" s="233">
        <v>44497</v>
      </c>
      <c r="D3" s="230"/>
      <c r="E3" s="95"/>
      <c r="F3" s="95"/>
      <c r="G3" s="95"/>
      <c r="H3" s="95"/>
      <c r="I3" s="95"/>
      <c r="J3" s="61"/>
      <c r="K3" s="229"/>
      <c r="L3" s="229"/>
      <c r="M3" s="61"/>
      <c r="N3" s="229"/>
      <c r="O3" s="229"/>
      <c r="P3" s="61"/>
      <c r="Q3" s="229"/>
      <c r="R3" s="229"/>
      <c r="S3" s="61"/>
      <c r="T3" s="61"/>
      <c r="U3" s="61"/>
      <c r="V3" s="61"/>
      <c r="W3" s="61"/>
      <c r="X3" s="61"/>
      <c r="Y3" s="61"/>
      <c r="Z3" s="61"/>
      <c r="AA3" s="61"/>
      <c r="AB3" s="61"/>
      <c r="AC3" s="61"/>
    </row>
    <row r="4" spans="1:29" ht="30.6" customHeight="1" x14ac:dyDescent="0.25">
      <c r="A4" s="228" t="s">
        <v>984</v>
      </c>
      <c r="B4" s="260"/>
      <c r="C4" s="990" t="s">
        <v>985</v>
      </c>
      <c r="D4" s="992"/>
      <c r="E4" s="987" t="s">
        <v>986</v>
      </c>
      <c r="F4" s="988"/>
      <c r="G4" s="989"/>
      <c r="H4" s="997" t="s">
        <v>987</v>
      </c>
      <c r="I4" s="998"/>
      <c r="J4" s="999"/>
      <c r="K4" s="1000" t="s">
        <v>988</v>
      </c>
      <c r="L4" s="1001"/>
      <c r="M4" s="1002"/>
      <c r="N4" s="997" t="s">
        <v>989</v>
      </c>
      <c r="O4" s="998"/>
      <c r="P4" s="999"/>
      <c r="Q4" s="987" t="s">
        <v>990</v>
      </c>
      <c r="R4" s="988"/>
      <c r="S4" s="989"/>
      <c r="T4" s="990" t="s">
        <v>991</v>
      </c>
      <c r="U4" s="991"/>
      <c r="V4" s="992"/>
      <c r="W4" s="227" t="s">
        <v>992</v>
      </c>
      <c r="X4" s="993" t="s">
        <v>993</v>
      </c>
      <c r="Y4" s="994"/>
      <c r="Z4" s="995"/>
      <c r="AA4" s="61"/>
      <c r="AB4" s="61"/>
      <c r="AC4" s="61"/>
    </row>
    <row r="5" spans="1:29" s="215" customFormat="1" ht="25.5" x14ac:dyDescent="0.2">
      <c r="A5" s="226"/>
      <c r="B5" s="247"/>
      <c r="C5" s="223" t="s">
        <v>719</v>
      </c>
      <c r="D5" s="225" t="s">
        <v>994</v>
      </c>
      <c r="E5" s="224" t="s">
        <v>721</v>
      </c>
      <c r="F5" s="222" t="s">
        <v>723</v>
      </c>
      <c r="G5" s="221" t="s">
        <v>995</v>
      </c>
      <c r="H5" s="223" t="s">
        <v>996</v>
      </c>
      <c r="I5" s="222" t="s">
        <v>723</v>
      </c>
      <c r="J5" s="221" t="s">
        <v>995</v>
      </c>
      <c r="K5" s="223" t="s">
        <v>997</v>
      </c>
      <c r="L5" s="222" t="s">
        <v>723</v>
      </c>
      <c r="M5" s="221" t="s">
        <v>995</v>
      </c>
      <c r="N5" s="223" t="s">
        <v>998</v>
      </c>
      <c r="O5" s="222" t="s">
        <v>723</v>
      </c>
      <c r="P5" s="221" t="s">
        <v>995</v>
      </c>
      <c r="Q5" s="223" t="s">
        <v>999</v>
      </c>
      <c r="R5" s="222" t="s">
        <v>723</v>
      </c>
      <c r="S5" s="221" t="s">
        <v>995</v>
      </c>
      <c r="T5" s="223" t="s">
        <v>1000</v>
      </c>
      <c r="U5" s="222" t="s">
        <v>723</v>
      </c>
      <c r="V5" s="221" t="s">
        <v>995</v>
      </c>
      <c r="W5" s="220"/>
      <c r="X5" s="219" t="s">
        <v>729</v>
      </c>
      <c r="Y5" s="218" t="s">
        <v>728</v>
      </c>
      <c r="Z5" s="217" t="s">
        <v>1001</v>
      </c>
      <c r="AA5" s="216"/>
      <c r="AB5" s="216"/>
      <c r="AC5" s="216"/>
    </row>
    <row r="6" spans="1:29" x14ac:dyDescent="0.2">
      <c r="A6" s="212" t="s">
        <v>858</v>
      </c>
      <c r="C6" s="182">
        <f>'DO NOT EDIT'!D22</f>
        <v>1042.9000000000001</v>
      </c>
      <c r="D6" s="210">
        <f>'DO NOT EDIT'!E22</f>
        <v>1409.9750000000001</v>
      </c>
      <c r="E6" s="182">
        <f>'DO NOT EDIT'!G22</f>
        <v>1269.1099999999999</v>
      </c>
      <c r="F6" s="161">
        <f t="shared" ref="F6:F20" si="0">IF(SUM(E6-D6)=0,"",SUM(E6-D6))</f>
        <v>-140.86500000000024</v>
      </c>
      <c r="G6" s="160">
        <f t="shared" ref="G6:G20" si="1">IFERROR(IF(SUM(E6-D6)/ABS(D6)=-1," - ",SUM(E6-D6)/ABS(D6)),"")</f>
        <v>-9.9906026702601264E-2</v>
      </c>
      <c r="H6" s="182">
        <v>1499</v>
      </c>
      <c r="I6" s="161">
        <f t="shared" ref="I6:I20" si="2">IF(SUM(H6-D6)=0,"",SUM(H6-D6))</f>
        <v>89.024999999999864</v>
      </c>
      <c r="J6" s="160">
        <f t="shared" ref="J6:J20" si="3">IFERROR(IF(SUM(H6-D6)/ABS(D6)=-1," - ",SUM(H6-D6)/ABS(D6)),"")</f>
        <v>6.3139417365556019E-2</v>
      </c>
      <c r="K6" s="182">
        <v>1495</v>
      </c>
      <c r="L6" s="161">
        <f t="shared" ref="L6:L20" si="4">IF(SUM(K6-D6)=0,"",SUM(K6-D6))</f>
        <v>85.024999999999864</v>
      </c>
      <c r="M6" s="160">
        <f t="shared" ref="M6:M20" si="5">IFERROR(IF(SUM(K6-D6)/ABS(D6)=-1," - ",SUM(K6-D6)/ABS(D6)),"")</f>
        <v>6.0302487632759347E-2</v>
      </c>
      <c r="N6" s="182">
        <v>1497</v>
      </c>
      <c r="O6" s="161">
        <f t="shared" ref="O6:O20" si="6">IF(SUM(N6-D6)=0,"",SUM(N6-D6))</f>
        <v>87.024999999999864</v>
      </c>
      <c r="P6" s="160">
        <f t="shared" ref="P6:P20" si="7">IFERROR(IF(SUM(N6-D6)/ABS(D6)=-1," - ",SUM(N6-D6)/ABS(D6)),"")</f>
        <v>6.1720952499157683E-2</v>
      </c>
      <c r="Q6" s="182">
        <v>1497</v>
      </c>
      <c r="R6" s="161">
        <f t="shared" ref="R6:R20" si="8">IF(SUM(Q6-D6)=0,"",SUM(Q6-D6))</f>
        <v>87.024999999999864</v>
      </c>
      <c r="S6" s="160">
        <f t="shared" ref="S6:S20" si="9">IFERROR(IF(SUM(Q6-D6)/ABS(D6)=-1," - ",SUM(Q6-D6)/ABS(D6)),"")</f>
        <v>6.1720952499157683E-2</v>
      </c>
      <c r="T6" s="182">
        <v>1497</v>
      </c>
      <c r="U6" s="161">
        <f t="shared" ref="U6:U20" si="10">IF(SUM(T6-D6)=0,"",SUM(T6-D6))</f>
        <v>87.024999999999864</v>
      </c>
      <c r="V6" s="160">
        <f t="shared" ref="V6:V20" si="11">IFERROR(IF(SUM(T6-D6)/ABS(D6)=-1," - ",SUM(T6-D6)/ABS(D6)),"")</f>
        <v>6.1720952499157683E-2</v>
      </c>
      <c r="W6" s="211" t="s">
        <v>1002</v>
      </c>
      <c r="X6" s="178">
        <v>12</v>
      </c>
      <c r="Y6" s="214"/>
      <c r="Z6" s="213">
        <v>10</v>
      </c>
      <c r="AA6" s="61"/>
      <c r="AB6" s="61"/>
      <c r="AC6" s="61"/>
    </row>
    <row r="7" spans="1:29" x14ac:dyDescent="0.2">
      <c r="A7" s="212" t="s">
        <v>1003</v>
      </c>
      <c r="C7" s="182">
        <v>3000</v>
      </c>
      <c r="D7" s="210">
        <v>3000</v>
      </c>
      <c r="E7" s="182">
        <v>3370</v>
      </c>
      <c r="F7" s="161">
        <f t="shared" si="0"/>
        <v>370</v>
      </c>
      <c r="G7" s="160">
        <f t="shared" si="1"/>
        <v>0.12333333333333334</v>
      </c>
      <c r="H7" s="182">
        <v>3360</v>
      </c>
      <c r="I7" s="161">
        <f t="shared" si="2"/>
        <v>360</v>
      </c>
      <c r="J7" s="160">
        <f t="shared" si="3"/>
        <v>0.12</v>
      </c>
      <c r="K7" s="182">
        <v>3330</v>
      </c>
      <c r="L7" s="161">
        <f t="shared" si="4"/>
        <v>330</v>
      </c>
      <c r="M7" s="160">
        <f t="shared" si="5"/>
        <v>0.11</v>
      </c>
      <c r="N7" s="182">
        <v>3338</v>
      </c>
      <c r="O7" s="161">
        <f t="shared" si="6"/>
        <v>338</v>
      </c>
      <c r="P7" s="160">
        <f t="shared" si="7"/>
        <v>0.11266666666666666</v>
      </c>
      <c r="Q7" s="182">
        <v>3335</v>
      </c>
      <c r="R7" s="161">
        <f t="shared" si="8"/>
        <v>335</v>
      </c>
      <c r="S7" s="160">
        <f t="shared" si="9"/>
        <v>0.11166666666666666</v>
      </c>
      <c r="T7" s="182">
        <v>3336</v>
      </c>
      <c r="U7" s="161">
        <f t="shared" si="10"/>
        <v>336</v>
      </c>
      <c r="V7" s="160">
        <f t="shared" si="11"/>
        <v>0.112</v>
      </c>
      <c r="W7" s="211"/>
      <c r="X7" s="209">
        <v>50</v>
      </c>
      <c r="Y7" s="208">
        <v>4</v>
      </c>
      <c r="Z7" s="207">
        <v>20</v>
      </c>
      <c r="AA7" s="61"/>
      <c r="AB7" s="61"/>
      <c r="AC7" s="61"/>
    </row>
    <row r="8" spans="1:29" x14ac:dyDescent="0.2">
      <c r="A8" s="212" t="s">
        <v>1004</v>
      </c>
      <c r="C8" s="182">
        <v>2000</v>
      </c>
      <c r="D8" s="210">
        <v>2000</v>
      </c>
      <c r="E8" s="182">
        <v>1899</v>
      </c>
      <c r="F8" s="161">
        <f t="shared" si="0"/>
        <v>-101</v>
      </c>
      <c r="G8" s="160">
        <f t="shared" si="1"/>
        <v>-5.0500000000000003E-2</v>
      </c>
      <c r="H8" s="182">
        <v>1897</v>
      </c>
      <c r="I8" s="161">
        <f t="shared" si="2"/>
        <v>-103</v>
      </c>
      <c r="J8" s="160">
        <f t="shared" si="3"/>
        <v>-5.1499999999999997E-2</v>
      </c>
      <c r="K8" s="182">
        <v>1905</v>
      </c>
      <c r="L8" s="161">
        <f t="shared" si="4"/>
        <v>-95</v>
      </c>
      <c r="M8" s="160">
        <f t="shared" si="5"/>
        <v>-4.7500000000000001E-2</v>
      </c>
      <c r="N8" s="182">
        <v>1930</v>
      </c>
      <c r="O8" s="161">
        <f t="shared" si="6"/>
        <v>-70</v>
      </c>
      <c r="P8" s="160">
        <f t="shared" si="7"/>
        <v>-3.5000000000000003E-2</v>
      </c>
      <c r="Q8" s="182">
        <v>1932</v>
      </c>
      <c r="R8" s="161">
        <f t="shared" si="8"/>
        <v>-68</v>
      </c>
      <c r="S8" s="160">
        <f t="shared" si="9"/>
        <v>-3.4000000000000002E-2</v>
      </c>
      <c r="T8" s="182">
        <v>1935</v>
      </c>
      <c r="U8" s="161">
        <f t="shared" si="10"/>
        <v>-65</v>
      </c>
      <c r="V8" s="160">
        <f t="shared" si="11"/>
        <v>-3.2500000000000001E-2</v>
      </c>
      <c r="W8" s="211"/>
      <c r="X8" s="209"/>
      <c r="Y8" s="208">
        <v>5</v>
      </c>
      <c r="Z8" s="207">
        <v>12</v>
      </c>
      <c r="AA8" s="61"/>
      <c r="AB8" s="61"/>
      <c r="AC8" s="61"/>
    </row>
    <row r="9" spans="1:29" x14ac:dyDescent="0.2">
      <c r="A9" s="212" t="s">
        <v>1005</v>
      </c>
      <c r="C9" s="182">
        <v>1500</v>
      </c>
      <c r="D9" s="210">
        <v>1500</v>
      </c>
      <c r="E9" s="182">
        <v>1507</v>
      </c>
      <c r="F9" s="161">
        <f t="shared" si="0"/>
        <v>7</v>
      </c>
      <c r="G9" s="160">
        <f t="shared" si="1"/>
        <v>4.6666666666666671E-3</v>
      </c>
      <c r="H9" s="182">
        <v>1510</v>
      </c>
      <c r="I9" s="161">
        <f t="shared" si="2"/>
        <v>10</v>
      </c>
      <c r="J9" s="160">
        <f t="shared" si="3"/>
        <v>6.6666666666666671E-3</v>
      </c>
      <c r="K9" s="182">
        <v>1535</v>
      </c>
      <c r="L9" s="161">
        <f t="shared" si="4"/>
        <v>35</v>
      </c>
      <c r="M9" s="160">
        <f t="shared" si="5"/>
        <v>2.3333333333333334E-2</v>
      </c>
      <c r="N9" s="182">
        <v>1535</v>
      </c>
      <c r="O9" s="161">
        <f t="shared" si="6"/>
        <v>35</v>
      </c>
      <c r="P9" s="160">
        <f t="shared" si="7"/>
        <v>2.3333333333333334E-2</v>
      </c>
      <c r="Q9" s="182">
        <v>1536</v>
      </c>
      <c r="R9" s="161">
        <f t="shared" si="8"/>
        <v>36</v>
      </c>
      <c r="S9" s="160">
        <f t="shared" si="9"/>
        <v>2.4E-2</v>
      </c>
      <c r="T9" s="182">
        <v>1536</v>
      </c>
      <c r="U9" s="161">
        <f t="shared" si="10"/>
        <v>36</v>
      </c>
      <c r="V9" s="160">
        <f t="shared" si="11"/>
        <v>2.4E-2</v>
      </c>
      <c r="W9" s="211"/>
      <c r="X9" s="209">
        <v>32</v>
      </c>
      <c r="Y9" s="208"/>
      <c r="Z9" s="207">
        <v>10</v>
      </c>
      <c r="AA9" s="61"/>
      <c r="AB9" s="61"/>
      <c r="AC9" s="61"/>
    </row>
    <row r="10" spans="1:29" x14ac:dyDescent="0.2">
      <c r="A10" s="212" t="s">
        <v>1006</v>
      </c>
      <c r="C10" s="182">
        <v>1500</v>
      </c>
      <c r="D10" s="210">
        <v>1500</v>
      </c>
      <c r="E10" s="182">
        <v>1506</v>
      </c>
      <c r="F10" s="161">
        <f t="shared" si="0"/>
        <v>6</v>
      </c>
      <c r="G10" s="160">
        <f t="shared" si="1"/>
        <v>4.0000000000000001E-3</v>
      </c>
      <c r="H10" s="182">
        <v>1501</v>
      </c>
      <c r="I10" s="161">
        <f t="shared" si="2"/>
        <v>1</v>
      </c>
      <c r="J10" s="160">
        <f t="shared" si="3"/>
        <v>6.6666666666666664E-4</v>
      </c>
      <c r="K10" s="182">
        <v>1515</v>
      </c>
      <c r="L10" s="161">
        <f t="shared" si="4"/>
        <v>15</v>
      </c>
      <c r="M10" s="160">
        <f t="shared" si="5"/>
        <v>0.01</v>
      </c>
      <c r="N10" s="182">
        <v>1515</v>
      </c>
      <c r="O10" s="161">
        <f t="shared" si="6"/>
        <v>15</v>
      </c>
      <c r="P10" s="160">
        <f t="shared" si="7"/>
        <v>0.01</v>
      </c>
      <c r="Q10" s="182">
        <v>1515</v>
      </c>
      <c r="R10" s="161">
        <f t="shared" si="8"/>
        <v>15</v>
      </c>
      <c r="S10" s="160">
        <f t="shared" si="9"/>
        <v>0.01</v>
      </c>
      <c r="T10" s="182">
        <v>1514</v>
      </c>
      <c r="U10" s="161">
        <f t="shared" si="10"/>
        <v>14</v>
      </c>
      <c r="V10" s="160">
        <f t="shared" si="11"/>
        <v>9.3333333333333341E-3</v>
      </c>
      <c r="W10" s="211"/>
      <c r="X10" s="209">
        <v>32</v>
      </c>
      <c r="Y10" s="208"/>
      <c r="Z10" s="207">
        <v>10</v>
      </c>
      <c r="AA10" s="61"/>
      <c r="AB10" s="61"/>
      <c r="AC10" s="61"/>
    </row>
    <row r="11" spans="1:29" x14ac:dyDescent="0.2">
      <c r="A11" s="212" t="s">
        <v>1007</v>
      </c>
      <c r="C11" s="182">
        <v>400</v>
      </c>
      <c r="D11" s="210">
        <v>435</v>
      </c>
      <c r="E11" s="182">
        <v>300</v>
      </c>
      <c r="F11" s="161">
        <f t="shared" si="0"/>
        <v>-135</v>
      </c>
      <c r="G11" s="160">
        <f t="shared" si="1"/>
        <v>-0.31034482758620691</v>
      </c>
      <c r="H11" s="182">
        <v>350</v>
      </c>
      <c r="I11" s="161">
        <f t="shared" si="2"/>
        <v>-85</v>
      </c>
      <c r="J11" s="160">
        <f t="shared" si="3"/>
        <v>-0.19540229885057472</v>
      </c>
      <c r="K11" s="182">
        <v>360</v>
      </c>
      <c r="L11" s="161">
        <f t="shared" si="4"/>
        <v>-75</v>
      </c>
      <c r="M11" s="160">
        <f t="shared" si="5"/>
        <v>-0.17241379310344829</v>
      </c>
      <c r="N11" s="182">
        <v>375</v>
      </c>
      <c r="O11" s="161">
        <f t="shared" si="6"/>
        <v>-60</v>
      </c>
      <c r="P11" s="160">
        <f t="shared" si="7"/>
        <v>-0.13793103448275862</v>
      </c>
      <c r="Q11" s="182">
        <v>372</v>
      </c>
      <c r="R11" s="161">
        <f t="shared" si="8"/>
        <v>-63</v>
      </c>
      <c r="S11" s="160">
        <f t="shared" si="9"/>
        <v>-0.14482758620689656</v>
      </c>
      <c r="T11" s="182">
        <v>376</v>
      </c>
      <c r="U11" s="161">
        <f t="shared" si="10"/>
        <v>-59</v>
      </c>
      <c r="V11" s="160">
        <f t="shared" si="11"/>
        <v>-0.13563218390804599</v>
      </c>
      <c r="W11" s="211"/>
      <c r="X11" s="209"/>
      <c r="Y11" s="208"/>
      <c r="Z11" s="207"/>
      <c r="AA11" s="61"/>
      <c r="AB11" s="61"/>
      <c r="AC11" s="61"/>
    </row>
    <row r="12" spans="1:29" x14ac:dyDescent="0.2">
      <c r="A12" s="212" t="s">
        <v>1008</v>
      </c>
      <c r="C12" s="182">
        <v>2000</v>
      </c>
      <c r="D12" s="210">
        <v>2050</v>
      </c>
      <c r="E12" s="182">
        <v>2000</v>
      </c>
      <c r="F12" s="161">
        <f t="shared" si="0"/>
        <v>-50</v>
      </c>
      <c r="G12" s="160">
        <f t="shared" si="1"/>
        <v>-2.4390243902439025E-2</v>
      </c>
      <c r="H12" s="182">
        <v>1999</v>
      </c>
      <c r="I12" s="161">
        <f t="shared" si="2"/>
        <v>-51</v>
      </c>
      <c r="J12" s="160">
        <f t="shared" si="3"/>
        <v>-2.4878048780487806E-2</v>
      </c>
      <c r="K12" s="182">
        <v>2005</v>
      </c>
      <c r="L12" s="161">
        <f t="shared" si="4"/>
        <v>-45</v>
      </c>
      <c r="M12" s="160">
        <f t="shared" si="5"/>
        <v>-2.1951219512195121E-2</v>
      </c>
      <c r="N12" s="182">
        <v>2005</v>
      </c>
      <c r="O12" s="161">
        <f t="shared" si="6"/>
        <v>-45</v>
      </c>
      <c r="P12" s="160">
        <f t="shared" si="7"/>
        <v>-2.1951219512195121E-2</v>
      </c>
      <c r="Q12" s="182">
        <v>2005</v>
      </c>
      <c r="R12" s="161">
        <f t="shared" si="8"/>
        <v>-45</v>
      </c>
      <c r="S12" s="160">
        <f t="shared" si="9"/>
        <v>-2.1951219512195121E-2</v>
      </c>
      <c r="T12" s="182">
        <v>2004.5</v>
      </c>
      <c r="U12" s="161">
        <f t="shared" si="10"/>
        <v>-45.5</v>
      </c>
      <c r="V12" s="160">
        <f t="shared" si="11"/>
        <v>-2.2195121951219511E-2</v>
      </c>
      <c r="W12" s="211"/>
      <c r="X12" s="209"/>
      <c r="Y12" s="208">
        <v>5</v>
      </c>
      <c r="Z12" s="207"/>
      <c r="AA12" s="61"/>
      <c r="AB12" s="61"/>
      <c r="AC12" s="61"/>
    </row>
    <row r="13" spans="1:29" x14ac:dyDescent="0.2">
      <c r="A13" s="212" t="s">
        <v>1009</v>
      </c>
      <c r="C13" s="182">
        <v>200</v>
      </c>
      <c r="D13" s="210">
        <v>250</v>
      </c>
      <c r="E13" s="182">
        <v>260</v>
      </c>
      <c r="F13" s="161">
        <f t="shared" si="0"/>
        <v>10</v>
      </c>
      <c r="G13" s="160">
        <f t="shared" si="1"/>
        <v>0.04</v>
      </c>
      <c r="H13" s="182">
        <v>300</v>
      </c>
      <c r="I13" s="161">
        <f t="shared" si="2"/>
        <v>50</v>
      </c>
      <c r="J13" s="160">
        <f t="shared" si="3"/>
        <v>0.2</v>
      </c>
      <c r="K13" s="182">
        <v>301</v>
      </c>
      <c r="L13" s="161">
        <f t="shared" si="4"/>
        <v>51</v>
      </c>
      <c r="M13" s="160">
        <f t="shared" si="5"/>
        <v>0.20399999999999999</v>
      </c>
      <c r="N13" s="182">
        <v>301.5</v>
      </c>
      <c r="O13" s="161">
        <f t="shared" si="6"/>
        <v>51.5</v>
      </c>
      <c r="P13" s="160">
        <f t="shared" si="7"/>
        <v>0.20599999999999999</v>
      </c>
      <c r="Q13" s="182">
        <v>302</v>
      </c>
      <c r="R13" s="161">
        <f t="shared" si="8"/>
        <v>52</v>
      </c>
      <c r="S13" s="160">
        <f t="shared" si="9"/>
        <v>0.20799999999999999</v>
      </c>
      <c r="T13" s="182">
        <v>302</v>
      </c>
      <c r="U13" s="161">
        <f t="shared" si="10"/>
        <v>52</v>
      </c>
      <c r="V13" s="160">
        <f t="shared" si="11"/>
        <v>0.20799999999999999</v>
      </c>
      <c r="W13" s="211"/>
      <c r="X13" s="209">
        <v>15</v>
      </c>
      <c r="Y13" s="208"/>
      <c r="Z13" s="207">
        <v>5</v>
      </c>
      <c r="AA13" s="61"/>
      <c r="AB13" s="61"/>
      <c r="AC13" s="61"/>
    </row>
    <row r="14" spans="1:29" x14ac:dyDescent="0.2">
      <c r="A14" s="212" t="s">
        <v>1010</v>
      </c>
      <c r="C14" s="182">
        <v>300</v>
      </c>
      <c r="D14" s="210">
        <v>330</v>
      </c>
      <c r="E14" s="182">
        <v>325</v>
      </c>
      <c r="F14" s="161">
        <f t="shared" si="0"/>
        <v>-5</v>
      </c>
      <c r="G14" s="160">
        <f t="shared" si="1"/>
        <v>-1.5151515151515152E-2</v>
      </c>
      <c r="H14" s="182">
        <v>315</v>
      </c>
      <c r="I14" s="161">
        <f t="shared" si="2"/>
        <v>-15</v>
      </c>
      <c r="J14" s="160">
        <f t="shared" si="3"/>
        <v>-4.5454545454545456E-2</v>
      </c>
      <c r="K14" s="182">
        <v>312</v>
      </c>
      <c r="L14" s="161">
        <f t="shared" si="4"/>
        <v>-18</v>
      </c>
      <c r="M14" s="160">
        <f t="shared" si="5"/>
        <v>-5.4545454545454543E-2</v>
      </c>
      <c r="N14" s="182">
        <v>311</v>
      </c>
      <c r="O14" s="161">
        <f t="shared" si="6"/>
        <v>-19</v>
      </c>
      <c r="P14" s="160">
        <f t="shared" si="7"/>
        <v>-5.7575757575757579E-2</v>
      </c>
      <c r="Q14" s="182">
        <v>311</v>
      </c>
      <c r="R14" s="161">
        <f t="shared" si="8"/>
        <v>-19</v>
      </c>
      <c r="S14" s="160">
        <f t="shared" si="9"/>
        <v>-5.7575757575757579E-2</v>
      </c>
      <c r="T14" s="182">
        <v>311</v>
      </c>
      <c r="U14" s="161">
        <f t="shared" si="10"/>
        <v>-19</v>
      </c>
      <c r="V14" s="160">
        <f t="shared" si="11"/>
        <v>-5.7575757575757579E-2</v>
      </c>
      <c r="W14" s="211"/>
      <c r="X14" s="209">
        <v>20</v>
      </c>
      <c r="Y14" s="208"/>
      <c r="Z14" s="207">
        <v>10</v>
      </c>
      <c r="AA14" s="61"/>
      <c r="AB14" s="61"/>
      <c r="AC14" s="61"/>
    </row>
    <row r="15" spans="1:29" x14ac:dyDescent="0.2">
      <c r="A15" s="212" t="s">
        <v>1011</v>
      </c>
      <c r="C15" s="182">
        <v>200</v>
      </c>
      <c r="D15" s="210">
        <v>250</v>
      </c>
      <c r="E15" s="182">
        <v>200</v>
      </c>
      <c r="F15" s="161">
        <f t="shared" si="0"/>
        <v>-50</v>
      </c>
      <c r="G15" s="160">
        <f t="shared" si="1"/>
        <v>-0.2</v>
      </c>
      <c r="H15" s="182">
        <v>205</v>
      </c>
      <c r="I15" s="161">
        <f t="shared" si="2"/>
        <v>-45</v>
      </c>
      <c r="J15" s="160">
        <f t="shared" si="3"/>
        <v>-0.18</v>
      </c>
      <c r="K15" s="182">
        <v>202</v>
      </c>
      <c r="L15" s="161">
        <f t="shared" si="4"/>
        <v>-48</v>
      </c>
      <c r="M15" s="160">
        <f t="shared" si="5"/>
        <v>-0.192</v>
      </c>
      <c r="N15" s="182">
        <v>206</v>
      </c>
      <c r="O15" s="161">
        <f t="shared" si="6"/>
        <v>-44</v>
      </c>
      <c r="P15" s="160">
        <f t="shared" si="7"/>
        <v>-0.17599999999999999</v>
      </c>
      <c r="Q15" s="182">
        <v>219</v>
      </c>
      <c r="R15" s="161">
        <f t="shared" si="8"/>
        <v>-31</v>
      </c>
      <c r="S15" s="160">
        <f t="shared" si="9"/>
        <v>-0.124</v>
      </c>
      <c r="T15" s="182">
        <v>219</v>
      </c>
      <c r="U15" s="161">
        <f t="shared" si="10"/>
        <v>-31</v>
      </c>
      <c r="V15" s="160">
        <f t="shared" si="11"/>
        <v>-0.124</v>
      </c>
      <c r="W15" s="211"/>
      <c r="X15" s="209"/>
      <c r="Y15" s="208"/>
      <c r="Z15" s="207"/>
      <c r="AA15" s="61"/>
      <c r="AB15" s="61"/>
      <c r="AC15" s="61"/>
    </row>
    <row r="16" spans="1:29" x14ac:dyDescent="0.2">
      <c r="A16" s="248" t="s">
        <v>709</v>
      </c>
      <c r="B16" s="262">
        <f>'DO NOT EDIT'!E16</f>
        <v>0.18</v>
      </c>
      <c r="C16" s="241">
        <f>SUM(C6:C15)*'DO NOT EDIT'!E16</f>
        <v>2185.7219999999998</v>
      </c>
      <c r="D16" s="242">
        <f>SUM(D6:D15)*'DO NOT EDIT'!E16</f>
        <v>2290.4955</v>
      </c>
      <c r="E16" s="241">
        <f>SUM(E6:E15)*'DO NOT EDIT'!E16</f>
        <v>2274.4998000000001</v>
      </c>
      <c r="F16" s="243">
        <f t="shared" si="0"/>
        <v>-15.995699999999943</v>
      </c>
      <c r="G16" s="244">
        <f t="shared" si="1"/>
        <v>-6.9835107731056195E-3</v>
      </c>
      <c r="H16" s="241">
        <f>SUM(H6:H15)*'DO NOT EDIT'!E16</f>
        <v>2328.48</v>
      </c>
      <c r="I16" s="243">
        <f t="shared" si="2"/>
        <v>37.984500000000025</v>
      </c>
      <c r="J16" s="244">
        <f t="shared" si="3"/>
        <v>1.6583529633653515E-2</v>
      </c>
      <c r="K16" s="241">
        <f>SUM(K6:K15)*'DO NOT EDIT'!E16</f>
        <v>2332.7999999999997</v>
      </c>
      <c r="L16" s="243">
        <f t="shared" si="4"/>
        <v>42.304499999999734</v>
      </c>
      <c r="M16" s="244">
        <f t="shared" si="5"/>
        <v>1.8469584419615638E-2</v>
      </c>
      <c r="N16" s="241">
        <f>SUM(N6:N15)*'DO NOT EDIT'!E16</f>
        <v>2342.4299999999998</v>
      </c>
      <c r="O16" s="243">
        <f t="shared" si="6"/>
        <v>51.934499999999844</v>
      </c>
      <c r="P16" s="244">
        <f t="shared" si="7"/>
        <v>2.2673914879989873E-2</v>
      </c>
      <c r="Q16" s="241">
        <f>SUM(Q6:Q15)*'DO NOT EDIT'!E16</f>
        <v>2344.3199999999997</v>
      </c>
      <c r="R16" s="243">
        <f t="shared" si="8"/>
        <v>53.824499999999716</v>
      </c>
      <c r="S16" s="244">
        <f t="shared" si="9"/>
        <v>2.3499063848848301E-2</v>
      </c>
      <c r="T16" s="241">
        <f>SUM(T6:T15)*'DO NOT EDIT'!E16</f>
        <v>2345.4899999999998</v>
      </c>
      <c r="U16" s="243">
        <f t="shared" si="10"/>
        <v>54.994499999999789</v>
      </c>
      <c r="V16" s="244">
        <f t="shared" si="11"/>
        <v>2.4009870353379776E-2</v>
      </c>
      <c r="W16" s="240"/>
      <c r="X16" s="209"/>
      <c r="Y16" s="208"/>
      <c r="Z16" s="207"/>
      <c r="AA16" s="61"/>
      <c r="AB16" s="61"/>
      <c r="AC16" s="61"/>
    </row>
    <row r="17" spans="1:29" x14ac:dyDescent="0.2">
      <c r="A17" s="249" t="s">
        <v>1012</v>
      </c>
      <c r="B17" s="263">
        <f>'DO NOT EDIT'!E17</f>
        <v>0.25</v>
      </c>
      <c r="C17" s="182">
        <f>SUM(C6:C15)*'DO NOT EDIT'!E17</f>
        <v>3035.7249999999999</v>
      </c>
      <c r="D17" s="210">
        <f>SUM(D6:D15)*'DO NOT EDIT'!E17</f>
        <v>3181.2437500000001</v>
      </c>
      <c r="E17" s="182">
        <f>SUM(E6:E15)*'DO NOT EDIT'!E17</f>
        <v>3159.0275000000001</v>
      </c>
      <c r="F17" s="161">
        <f t="shared" ref="F17" si="12">IF(SUM(E17-D17)=0,"",SUM(E17-D17))</f>
        <v>-22.216249999999945</v>
      </c>
      <c r="G17" s="160">
        <f t="shared" ref="G17" si="13">IFERROR(IF(SUM(E17-D17)/ABS(D17)=-1," - ",SUM(E17-D17)/ABS(D17)),"")</f>
        <v>-6.9835107731056273E-3</v>
      </c>
      <c r="H17" s="182">
        <f>SUM(H6:H15)*'DO NOT EDIT'!E17</f>
        <v>3234</v>
      </c>
      <c r="I17" s="161">
        <f t="shared" ref="I17:I18" si="14">IF(SUM(H17-D17)=0,"",SUM(H17-D17))</f>
        <v>52.756249999999909</v>
      </c>
      <c r="J17" s="160">
        <f t="shared" ref="J17:J18" si="15">IFERROR(IF(SUM(H17-D17)/ABS(D17)=-1," - ",SUM(H17-D17)/ABS(D17)),"")</f>
        <v>1.6583529633653477E-2</v>
      </c>
      <c r="K17" s="182">
        <f>SUM(K6:K15)*'DO NOT EDIT'!E17</f>
        <v>3240</v>
      </c>
      <c r="L17" s="161">
        <f t="shared" ref="L17:L18" si="16">IF(SUM(K17-D17)=0,"",SUM(K17-D17))</f>
        <v>58.756249999999909</v>
      </c>
      <c r="M17" s="160">
        <f t="shared" ref="M17:M18" si="17">IFERROR(IF(SUM(K17-D17)/ABS(D17)=-1," - ",SUM(K17-D17)/ABS(D17)),"")</f>
        <v>1.8469584419615725E-2</v>
      </c>
      <c r="N17" s="182">
        <f>SUM(N6:N15)*'DO NOT EDIT'!E17</f>
        <v>3253.375</v>
      </c>
      <c r="O17" s="161">
        <f t="shared" ref="O17:O18" si="18">IF(SUM(N17-D17)=0,"",SUM(N17-D17))</f>
        <v>72.131249999999909</v>
      </c>
      <c r="P17" s="160">
        <f t="shared" ref="P17:P18" si="19">IFERROR(IF(SUM(N17-D17)/ABS(D17)=-1," - ",SUM(N17-D17)/ABS(D17)),"")</f>
        <v>2.2673914879989911E-2</v>
      </c>
      <c r="Q17" s="182">
        <f>SUM(Q6:Q15)*'DO NOT EDIT'!E17</f>
        <v>3256</v>
      </c>
      <c r="R17" s="161">
        <f t="shared" ref="R17:R18" si="20">IF(SUM(Q17-D17)=0,"",SUM(Q17-D17))</f>
        <v>74.756249999999909</v>
      </c>
      <c r="S17" s="160">
        <f t="shared" ref="S17:S18" si="21">IFERROR(IF(SUM(Q17-D17)/ABS(D17)=-1," - ",SUM(Q17-D17)/ABS(D17)),"")</f>
        <v>2.3499063848848398E-2</v>
      </c>
      <c r="T17" s="182">
        <f>SUM(T6:T15)*'DO NOT EDIT'!E17</f>
        <v>3257.625</v>
      </c>
      <c r="U17" s="161">
        <f t="shared" ref="U17:U18" si="22">IF(SUM(T17-D17)=0,"",SUM(T17-D17))</f>
        <v>76.381249999999909</v>
      </c>
      <c r="V17" s="160">
        <f t="shared" ref="V17:V18" si="23">IFERROR(IF(SUM(T17-D17)/ABS(D17)=-1," - ",SUM(T17-D17)/ABS(D17)),"")</f>
        <v>2.4009870353379838E-2</v>
      </c>
      <c r="W17" s="240"/>
      <c r="X17" s="209"/>
      <c r="Y17" s="208"/>
      <c r="Z17" s="207"/>
      <c r="AA17" s="61"/>
      <c r="AB17" s="61"/>
      <c r="AC17" s="61"/>
    </row>
    <row r="18" spans="1:29" x14ac:dyDescent="0.2">
      <c r="A18" s="250" t="s">
        <v>712</v>
      </c>
      <c r="B18" s="264">
        <f>'DO NOT EDIT'!E18</f>
        <v>0</v>
      </c>
      <c r="C18" s="245">
        <f>SUM(C6:C15)*'DO NOT EDIT'!E18</f>
        <v>0</v>
      </c>
      <c r="D18" s="246">
        <f>SUM(D6:D15)*'DO NOT EDIT'!E18</f>
        <v>0</v>
      </c>
      <c r="E18" s="245">
        <f>SUM(E6:E15)*'DO NOT EDIT'!E18</f>
        <v>0</v>
      </c>
      <c r="F18" s="161" t="str">
        <f t="shared" ref="F18" si="24">IF(SUM(E18-D18)=0,"",SUM(E18-D18))</f>
        <v/>
      </c>
      <c r="G18" s="160" t="str">
        <f t="shared" ref="G18" si="25">IFERROR(IF(SUM(E18-D18)/ABS(D18)=-1," - ",SUM(E18-D18)/ABS(D18)),"")</f>
        <v/>
      </c>
      <c r="H18" s="245">
        <f>SUM(H6:H15)*'DO NOT EDIT'!E18</f>
        <v>0</v>
      </c>
      <c r="I18" s="198" t="str">
        <f t="shared" si="14"/>
        <v/>
      </c>
      <c r="J18" s="197" t="str">
        <f t="shared" si="15"/>
        <v/>
      </c>
      <c r="K18" s="245">
        <f>SUM(K6:K15)*'DO NOT EDIT'!E18</f>
        <v>0</v>
      </c>
      <c r="L18" s="198" t="str">
        <f t="shared" si="16"/>
        <v/>
      </c>
      <c r="M18" s="197" t="str">
        <f t="shared" si="17"/>
        <v/>
      </c>
      <c r="N18" s="245">
        <f>SUM(N6:N15)*'DO NOT EDIT'!E18</f>
        <v>0</v>
      </c>
      <c r="O18" s="198" t="str">
        <f t="shared" si="18"/>
        <v/>
      </c>
      <c r="P18" s="197" t="str">
        <f t="shared" si="19"/>
        <v/>
      </c>
      <c r="Q18" s="245">
        <f>SUM(Q6:Q15)*'DO NOT EDIT'!E18</f>
        <v>0</v>
      </c>
      <c r="R18" s="198" t="str">
        <f t="shared" si="20"/>
        <v/>
      </c>
      <c r="S18" s="197" t="str">
        <f t="shared" si="21"/>
        <v/>
      </c>
      <c r="T18" s="245">
        <f>SUM(T6:T15)*'DO NOT EDIT'!E18</f>
        <v>0</v>
      </c>
      <c r="U18" s="198" t="str">
        <f t="shared" si="22"/>
        <v/>
      </c>
      <c r="V18" s="197" t="str">
        <f t="shared" si="23"/>
        <v/>
      </c>
      <c r="W18" s="211"/>
      <c r="X18" s="209"/>
      <c r="Y18" s="208"/>
      <c r="Z18" s="207"/>
      <c r="AA18" s="61"/>
      <c r="AB18" s="61"/>
      <c r="AC18" s="61"/>
    </row>
    <row r="19" spans="1:29" ht="31.5" x14ac:dyDescent="0.25">
      <c r="A19" s="265" t="s">
        <v>1013</v>
      </c>
      <c r="B19" s="251"/>
      <c r="C19" s="205">
        <f>SUM(C6:C15)</f>
        <v>12142.9</v>
      </c>
      <c r="D19" s="206">
        <f>SUM(D6:D15)</f>
        <v>12724.975</v>
      </c>
      <c r="E19" s="205">
        <f>SUM(E6:E15)</f>
        <v>12636.11</v>
      </c>
      <c r="F19" s="204">
        <f t="shared" si="0"/>
        <v>-88.864999999999782</v>
      </c>
      <c r="G19" s="203">
        <f t="shared" si="1"/>
        <v>-6.9835107731056273E-3</v>
      </c>
      <c r="H19" s="205">
        <f>SUM(H6:H15)</f>
        <v>12936</v>
      </c>
      <c r="I19" s="204">
        <f t="shared" si="2"/>
        <v>211.02499999999964</v>
      </c>
      <c r="J19" s="203">
        <f t="shared" si="3"/>
        <v>1.6583529633653477E-2</v>
      </c>
      <c r="K19" s="205">
        <f>SUM(K6:K15)</f>
        <v>12960</v>
      </c>
      <c r="L19" s="204">
        <f t="shared" si="4"/>
        <v>235.02499999999964</v>
      </c>
      <c r="M19" s="203">
        <f t="shared" si="5"/>
        <v>1.8469584419615725E-2</v>
      </c>
      <c r="N19" s="205">
        <f>SUM(N6:N15)</f>
        <v>13013.5</v>
      </c>
      <c r="O19" s="204">
        <f t="shared" si="6"/>
        <v>288.52499999999964</v>
      </c>
      <c r="P19" s="203">
        <f t="shared" si="7"/>
        <v>2.2673914879989911E-2</v>
      </c>
      <c r="Q19" s="205">
        <f>SUM(Q6:Q15)</f>
        <v>13024</v>
      </c>
      <c r="R19" s="204">
        <f t="shared" si="8"/>
        <v>299.02499999999964</v>
      </c>
      <c r="S19" s="203">
        <f t="shared" si="9"/>
        <v>2.3499063848848398E-2</v>
      </c>
      <c r="T19" s="205">
        <f>SUM(T6:T15)</f>
        <v>13030.5</v>
      </c>
      <c r="U19" s="204">
        <f t="shared" si="10"/>
        <v>305.52499999999964</v>
      </c>
      <c r="V19" s="203">
        <f t="shared" si="11"/>
        <v>2.4009870353379838E-2</v>
      </c>
      <c r="W19" s="202"/>
      <c r="X19" s="201" t="s">
        <v>1014</v>
      </c>
      <c r="Y19" s="200" t="s">
        <v>1015</v>
      </c>
      <c r="Z19" s="199" t="s">
        <v>1016</v>
      </c>
      <c r="AA19" s="61"/>
      <c r="AB19" s="61"/>
      <c r="AC19" s="61"/>
    </row>
    <row r="20" spans="1:29" ht="15.75" x14ac:dyDescent="0.25">
      <c r="A20" s="266" t="s">
        <v>1017</v>
      </c>
      <c r="B20" s="252"/>
      <c r="C20" s="196">
        <f>SUM(C6:C18)</f>
        <v>17364.346999999998</v>
      </c>
      <c r="D20" s="261">
        <f>SUM(D6:D18)</f>
        <v>18196.714250000001</v>
      </c>
      <c r="E20" s="196">
        <f>SUM(E6:E18)</f>
        <v>18069.637300000002</v>
      </c>
      <c r="F20" s="161">
        <f t="shared" si="0"/>
        <v>-127.07694999999876</v>
      </c>
      <c r="G20" s="160">
        <f t="shared" si="1"/>
        <v>-6.9835107731055761E-3</v>
      </c>
      <c r="H20" s="196">
        <f>SUM(H6:H18)</f>
        <v>18498.48</v>
      </c>
      <c r="I20" s="198">
        <f t="shared" si="2"/>
        <v>301.76574999999866</v>
      </c>
      <c r="J20" s="197">
        <f t="shared" si="3"/>
        <v>1.6583529633653431E-2</v>
      </c>
      <c r="K20" s="196">
        <f>SUM(K6:K18)</f>
        <v>18532.8</v>
      </c>
      <c r="L20" s="198">
        <f t="shared" si="4"/>
        <v>336.08574999999837</v>
      </c>
      <c r="M20" s="197">
        <f t="shared" si="5"/>
        <v>1.8469584419615666E-2</v>
      </c>
      <c r="N20" s="196">
        <f>SUM(N6:N18)</f>
        <v>18609.305</v>
      </c>
      <c r="O20" s="198">
        <f t="shared" si="6"/>
        <v>412.59074999999939</v>
      </c>
      <c r="P20" s="197">
        <f t="shared" si="7"/>
        <v>2.2673914879989907E-2</v>
      </c>
      <c r="Q20" s="196">
        <f>SUM(Q6:Q18)</f>
        <v>18624.32</v>
      </c>
      <c r="R20" s="161">
        <f t="shared" si="8"/>
        <v>427.60574999999881</v>
      </c>
      <c r="S20" s="160">
        <f t="shared" si="9"/>
        <v>2.349906384884836E-2</v>
      </c>
      <c r="T20" s="196">
        <f>SUM(T6:T18)</f>
        <v>18633.614999999998</v>
      </c>
      <c r="U20" s="161">
        <f t="shared" si="10"/>
        <v>436.90074999999706</v>
      </c>
      <c r="V20" s="160">
        <f t="shared" si="11"/>
        <v>2.4009870353379707E-2</v>
      </c>
      <c r="W20" s="195"/>
      <c r="X20" s="194">
        <f>SUM(X6:X15)</f>
        <v>161</v>
      </c>
      <c r="Y20" s="193">
        <f>SUM(Y6:Y15)</f>
        <v>14</v>
      </c>
      <c r="Z20" s="192">
        <f>SUM(Z6:Z15)</f>
        <v>77</v>
      </c>
      <c r="AA20" s="61"/>
      <c r="AB20" s="61"/>
      <c r="AC20" s="61"/>
    </row>
    <row r="21" spans="1:29" ht="15.75" x14ac:dyDescent="0.25">
      <c r="A21" s="191"/>
      <c r="B21" s="191"/>
      <c r="C21" s="187"/>
      <c r="D21" s="185"/>
      <c r="E21" s="190"/>
      <c r="F21" s="189"/>
      <c r="G21" s="188"/>
      <c r="H21" s="187"/>
      <c r="I21" s="186"/>
      <c r="J21" s="185"/>
      <c r="K21" s="187"/>
      <c r="L21" s="186"/>
      <c r="M21" s="185"/>
      <c r="N21" s="182"/>
      <c r="O21" s="184"/>
      <c r="P21" s="183"/>
      <c r="Q21" s="182"/>
      <c r="R21" s="181"/>
      <c r="S21" s="180"/>
      <c r="T21" s="182"/>
      <c r="U21" s="181"/>
      <c r="V21" s="180"/>
      <c r="W21" s="179"/>
      <c r="X21" s="178"/>
      <c r="Y21" s="177"/>
      <c r="Z21" s="176"/>
      <c r="AA21" s="61"/>
      <c r="AB21" s="61"/>
      <c r="AC21" s="61"/>
    </row>
    <row r="22" spans="1:29" ht="16.5" thickBot="1" x14ac:dyDescent="0.3">
      <c r="A22" s="175"/>
      <c r="B22" s="253"/>
      <c r="C22" s="158"/>
      <c r="D22" s="173"/>
      <c r="E22" s="158"/>
      <c r="F22" s="174"/>
      <c r="G22" s="173"/>
      <c r="H22" s="158"/>
      <c r="I22" s="174"/>
      <c r="J22" s="173"/>
      <c r="K22" s="158"/>
      <c r="L22" s="174"/>
      <c r="M22" s="173"/>
      <c r="N22" s="158"/>
      <c r="O22" s="174"/>
      <c r="P22" s="173"/>
      <c r="Q22" s="158"/>
      <c r="R22" s="174"/>
      <c r="S22" s="173"/>
      <c r="T22" s="158"/>
      <c r="U22" s="174"/>
      <c r="V22" s="173"/>
      <c r="W22" s="172"/>
      <c r="X22" s="171"/>
      <c r="Y22" s="170"/>
      <c r="Z22" s="169"/>
      <c r="AA22" s="61"/>
      <c r="AB22" s="61"/>
      <c r="AC22" s="61"/>
    </row>
    <row r="23" spans="1:29" ht="16.5" thickBot="1" x14ac:dyDescent="0.3">
      <c r="A23" s="168"/>
      <c r="B23" s="148"/>
      <c r="C23" s="167"/>
      <c r="D23" s="166"/>
      <c r="E23" s="167"/>
      <c r="F23" s="167"/>
      <c r="G23" s="166"/>
      <c r="H23" s="167"/>
      <c r="I23" s="167"/>
      <c r="J23" s="166"/>
      <c r="K23" s="167"/>
      <c r="L23" s="167"/>
      <c r="M23" s="166"/>
      <c r="N23" s="167"/>
      <c r="O23" s="167"/>
      <c r="P23" s="166"/>
      <c r="Q23" s="167"/>
      <c r="R23" s="167"/>
      <c r="S23" s="166"/>
      <c r="T23" s="167"/>
      <c r="U23" s="167"/>
      <c r="V23" s="166"/>
      <c r="W23" s="165"/>
      <c r="X23" s="61"/>
      <c r="Y23" s="61"/>
      <c r="Z23" s="61"/>
      <c r="AA23" s="61"/>
      <c r="AB23" s="61"/>
      <c r="AC23" s="61"/>
    </row>
    <row r="24" spans="1:29" ht="15" x14ac:dyDescent="0.25">
      <c r="A24" s="255" t="s">
        <v>1018</v>
      </c>
      <c r="B24" s="256"/>
      <c r="C24" s="970"/>
      <c r="D24" s="971"/>
      <c r="E24" s="972"/>
      <c r="F24" s="973"/>
      <c r="G24" s="974"/>
      <c r="H24" s="975"/>
      <c r="I24" s="976"/>
      <c r="J24" s="977"/>
      <c r="K24" s="978"/>
      <c r="L24" s="979"/>
      <c r="M24" s="980"/>
      <c r="N24" s="975"/>
      <c r="O24" s="976"/>
      <c r="P24" s="977"/>
      <c r="Q24" s="972"/>
      <c r="R24" s="973"/>
      <c r="S24" s="974"/>
      <c r="T24" s="970"/>
      <c r="U24" s="996"/>
      <c r="V24" s="971"/>
      <c r="W24" s="257" t="s">
        <v>992</v>
      </c>
      <c r="X24" s="258"/>
      <c r="Y24" s="258"/>
      <c r="Z24" s="259"/>
      <c r="AA24" s="61"/>
      <c r="AB24" s="61"/>
      <c r="AC24" s="61"/>
    </row>
    <row r="25" spans="1:29" x14ac:dyDescent="0.2">
      <c r="A25" s="164" t="s">
        <v>1019</v>
      </c>
      <c r="B25" s="254"/>
      <c r="C25" s="162">
        <f>SUM(C12:C14)</f>
        <v>2500</v>
      </c>
      <c r="D25" s="163">
        <f>SUM(D12:D14)</f>
        <v>2630</v>
      </c>
      <c r="E25" s="162">
        <f>SUM(E12:E14)</f>
        <v>2585</v>
      </c>
      <c r="F25" s="161">
        <f>IF(SUM(E25-D25)=0,"",SUM(E25-D25))</f>
        <v>-45</v>
      </c>
      <c r="G25" s="160">
        <f>IFERROR(IF(SUM(E25-D25)/ABS(D25)=-1," - ",SUM(E25-D25)/ABS(D25)),"")</f>
        <v>-1.7110266159695818E-2</v>
      </c>
      <c r="H25" s="162">
        <f>SUM(H12:H14)</f>
        <v>2614</v>
      </c>
      <c r="I25" s="161">
        <f>IF(SUM(H25-D25)=0,"",SUM(H25-D25))</f>
        <v>-16</v>
      </c>
      <c r="J25" s="160">
        <f>IFERROR(IF(SUM(H25-D25)/ABS(D25)=-1," - ",SUM(H25-D25)/ABS(D25)),"")</f>
        <v>-6.0836501901140681E-3</v>
      </c>
      <c r="K25" s="162">
        <f>SUM(K12:K14)</f>
        <v>2618</v>
      </c>
      <c r="L25" s="161">
        <f>IF(SUM(K25-D25)=0,"",SUM(K25-D25))</f>
        <v>-12</v>
      </c>
      <c r="M25" s="160">
        <f>IFERROR(IF(SUM(K25-D25)/ABS(D25)=-1," - ",SUM(K25-D25)/ABS(D25)),"")</f>
        <v>-4.5627376425855515E-3</v>
      </c>
      <c r="N25" s="162">
        <f>SUM(N12:N14)</f>
        <v>2617.5</v>
      </c>
      <c r="O25" s="161">
        <f>IF(SUM(N25-D25)=0,"",SUM(N25-D25))</f>
        <v>-12.5</v>
      </c>
      <c r="P25" s="160">
        <f>IFERROR(IF(SUM(N25-D25)/ABS(D25)=-1," - ",SUM(N25-D25)/ABS(D25)),"")</f>
        <v>-4.7528517110266158E-3</v>
      </c>
      <c r="Q25" s="162">
        <f>SUM(Q12:Q14)</f>
        <v>2618</v>
      </c>
      <c r="R25" s="161">
        <f>IF(SUM(Q25-D25)=0,"",SUM(Q25-D25))</f>
        <v>-12</v>
      </c>
      <c r="S25" s="160">
        <f>IFERROR(IF(SUM(Q25-D25)/ABS(D25)=-1," - ",SUM(Q25-D25)/ABS(D25)),"")</f>
        <v>-4.5627376425855515E-3</v>
      </c>
      <c r="T25" s="162">
        <f>SUM(T12:T14)</f>
        <v>2617.5</v>
      </c>
      <c r="U25" s="161">
        <f>IF(SUM(T25-D25)=0,"",SUM(T25-D25))</f>
        <v>-12.5</v>
      </c>
      <c r="V25" s="160">
        <f>IFERROR(IF(SUM(T25-D25)/ABS(D25)=-1," - ",SUM(T25-D25)/ABS(D25)),"")</f>
        <v>-4.7528517110266158E-3</v>
      </c>
      <c r="W25" s="981" t="s">
        <v>1020</v>
      </c>
      <c r="X25" s="982"/>
      <c r="Y25" s="982"/>
      <c r="Z25" s="983"/>
      <c r="AA25" s="61"/>
      <c r="AB25" s="61"/>
      <c r="AC25" s="61"/>
    </row>
    <row r="26" spans="1:29" ht="15" thickBot="1" x14ac:dyDescent="0.25">
      <c r="A26" s="234" t="s">
        <v>1021</v>
      </c>
      <c r="B26" s="169"/>
      <c r="C26" s="158">
        <f>SUM(C9:C10)</f>
        <v>3000</v>
      </c>
      <c r="D26" s="159">
        <f>SUM(D9:D10)</f>
        <v>3000</v>
      </c>
      <c r="E26" s="158">
        <f>SUM(E9:E10)</f>
        <v>3013</v>
      </c>
      <c r="F26" s="157">
        <f>IF(SUM(E26-D26)=0,"",SUM(E26-D26))</f>
        <v>13</v>
      </c>
      <c r="G26" s="156">
        <f>IFERROR(IF(SUM(E26-D26)/ABS(D26)=-1," - ",SUM(E26-D26)/ABS(D26)),"")</f>
        <v>4.3333333333333331E-3</v>
      </c>
      <c r="H26" s="158">
        <f>SUM(H9:H10)</f>
        <v>3011</v>
      </c>
      <c r="I26" s="157">
        <f>IF(SUM(H26-D26)=0,"",SUM(H26-D26))</f>
        <v>11</v>
      </c>
      <c r="J26" s="156">
        <f>IFERROR(IF(SUM(H26-D26)/ABS(D26)=-1," - ",SUM(H26-D26)/ABS(D26)),"")</f>
        <v>3.6666666666666666E-3</v>
      </c>
      <c r="K26" s="158">
        <f>SUM(K9:K10)</f>
        <v>3050</v>
      </c>
      <c r="L26" s="157">
        <f>IF(SUM(K26-D26)=0,"",SUM(K26-D26))</f>
        <v>50</v>
      </c>
      <c r="M26" s="156">
        <f>IFERROR(IF(SUM(K26-D26)/ABS(D26)=-1," - ",SUM(K26-D26)/ABS(D26)),"")</f>
        <v>1.6666666666666666E-2</v>
      </c>
      <c r="N26" s="158">
        <f>SUM(N9:N10)</f>
        <v>3050</v>
      </c>
      <c r="O26" s="157">
        <f>IF(SUM(N26-D26)=0,"",SUM(N26-D26))</f>
        <v>50</v>
      </c>
      <c r="P26" s="156">
        <f>IFERROR(IF(SUM(N26-D26)/ABS(D26)=-1," - ",SUM(N26-D26)/ABS(D26)),"")</f>
        <v>1.6666666666666666E-2</v>
      </c>
      <c r="Q26" s="158">
        <f>SUM(Q9:Q10)</f>
        <v>3051</v>
      </c>
      <c r="R26" s="157">
        <f>IF(SUM(Q26-D26)=0,"",SUM(Q26-D26))</f>
        <v>51</v>
      </c>
      <c r="S26" s="156">
        <f>IFERROR(IF(SUM(Q26-D26)/ABS(D26)=-1," - ",SUM(Q26-D26)/ABS(D26)),"")</f>
        <v>1.7000000000000001E-2</v>
      </c>
      <c r="T26" s="158">
        <f>SUM(T9:T10)</f>
        <v>3050</v>
      </c>
      <c r="U26" s="157">
        <f>IF(SUM(T26-D26)=0,"",SUM(T26-D26))</f>
        <v>50</v>
      </c>
      <c r="V26" s="156">
        <f>IFERROR(IF(SUM(T26-D26)/ABS(D26)=-1," - ",SUM(T26-D26)/ABS(D26)),"")</f>
        <v>1.6666666666666666E-2</v>
      </c>
      <c r="W26" s="984" t="s">
        <v>1022</v>
      </c>
      <c r="X26" s="985"/>
      <c r="Y26" s="985"/>
      <c r="Z26" s="986"/>
      <c r="AA26" s="61"/>
      <c r="AB26" s="61"/>
      <c r="AC26" s="61"/>
    </row>
    <row r="27" spans="1:29" x14ac:dyDescent="0.2">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x14ac:dyDescent="0.2">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row>
    <row r="29" spans="1:29" x14ac:dyDescent="0.2">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x14ac:dyDescent="0.2">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x14ac:dyDescent="0.2">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1:29" x14ac:dyDescent="0.2">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1:29" x14ac:dyDescent="0.2">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1:29" x14ac:dyDescent="0.2">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1:29" x14ac:dyDescent="0.2">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1:29" x14ac:dyDescent="0.2">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1:29" x14ac:dyDescent="0.2">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row>
    <row r="39" spans="1:29"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1:29" x14ac:dyDescent="0.2">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1:29" x14ac:dyDescent="0.2">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row>
    <row r="42" spans="1:29" x14ac:dyDescent="0.2">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sheetData>
  <mergeCells count="17">
    <mergeCell ref="C4:D4"/>
    <mergeCell ref="E4:G4"/>
    <mergeCell ref="H4:J4"/>
    <mergeCell ref="K4:M4"/>
    <mergeCell ref="N4:P4"/>
    <mergeCell ref="W25:Z25"/>
    <mergeCell ref="W26:Z26"/>
    <mergeCell ref="Q4:S4"/>
    <mergeCell ref="T4:V4"/>
    <mergeCell ref="X4:Z4"/>
    <mergeCell ref="Q24:S24"/>
    <mergeCell ref="T24:V24"/>
    <mergeCell ref="C24:D24"/>
    <mergeCell ref="E24:G24"/>
    <mergeCell ref="H24:J24"/>
    <mergeCell ref="K24:M24"/>
    <mergeCell ref="N24:P24"/>
  </mergeCells>
  <conditionalFormatting sqref="G6:G20">
    <cfRule type="cellIs" dxfId="29" priority="28" operator="between">
      <formula>0.05001</formula>
      <formula>10</formula>
    </cfRule>
    <cfRule type="cellIs" dxfId="28" priority="29" operator="between">
      <formula>-0.05</formula>
      <formula>0.05</formula>
    </cfRule>
    <cfRule type="cellIs" dxfId="27" priority="30" operator="between">
      <formula>-10000</formula>
      <formula>-0.05001</formula>
    </cfRule>
  </conditionalFormatting>
  <conditionalFormatting sqref="G25:G26">
    <cfRule type="cellIs" dxfId="26" priority="16" operator="between">
      <formula>0.05001</formula>
      <formula>10</formula>
    </cfRule>
    <cfRule type="cellIs" dxfId="25" priority="17" operator="between">
      <formula>-0.05</formula>
      <formula>0.05</formula>
    </cfRule>
    <cfRule type="cellIs" dxfId="24" priority="18" operator="between">
      <formula>-10000</formula>
      <formula>-0.05001</formula>
    </cfRule>
  </conditionalFormatting>
  <conditionalFormatting sqref="J6:J20 M6:M20 P6:P20">
    <cfRule type="cellIs" dxfId="23" priority="25" operator="between">
      <formula>0.05001</formula>
      <formula>10</formula>
    </cfRule>
    <cfRule type="cellIs" dxfId="22" priority="26" operator="between">
      <formula>-0.05</formula>
      <formula>0.05</formula>
    </cfRule>
    <cfRule type="cellIs" dxfId="21" priority="27" operator="between">
      <formula>-10000</formula>
      <formula>-0.05001</formula>
    </cfRule>
  </conditionalFormatting>
  <conditionalFormatting sqref="J25:J26">
    <cfRule type="cellIs" dxfId="20" priority="13" operator="between">
      <formula>0.05001</formula>
      <formula>10</formula>
    </cfRule>
    <cfRule type="cellIs" dxfId="19" priority="14" operator="between">
      <formula>-0.05</formula>
      <formula>0.05</formula>
    </cfRule>
    <cfRule type="cellIs" dxfId="18" priority="15" operator="between">
      <formula>-10000</formula>
      <formula>-0.05001</formula>
    </cfRule>
  </conditionalFormatting>
  <conditionalFormatting sqref="M25:M26">
    <cfRule type="cellIs" dxfId="17" priority="10" operator="between">
      <formula>0.05001</formula>
      <formula>10</formula>
    </cfRule>
    <cfRule type="cellIs" dxfId="16" priority="11" operator="between">
      <formula>-0.05</formula>
      <formula>0.05</formula>
    </cfRule>
    <cfRule type="cellIs" dxfId="15" priority="12" operator="between">
      <formula>-10000</formula>
      <formula>-0.05001</formula>
    </cfRule>
  </conditionalFormatting>
  <conditionalFormatting sqref="P25:P26">
    <cfRule type="cellIs" dxfId="14" priority="7" operator="between">
      <formula>0.05001</formula>
      <formula>10</formula>
    </cfRule>
    <cfRule type="cellIs" dxfId="13" priority="8" operator="between">
      <formula>-0.05</formula>
      <formula>0.05</formula>
    </cfRule>
    <cfRule type="cellIs" dxfId="12" priority="9" operator="between">
      <formula>-10000</formula>
      <formula>-0.05001</formula>
    </cfRule>
  </conditionalFormatting>
  <conditionalFormatting sqref="S6:S20">
    <cfRule type="cellIs" dxfId="11" priority="22" operator="between">
      <formula>0.05001</formula>
      <formula>10</formula>
    </cfRule>
    <cfRule type="cellIs" dxfId="10" priority="23" operator="between">
      <formula>-0.05</formula>
      <formula>0.05</formula>
    </cfRule>
    <cfRule type="cellIs" dxfId="9" priority="24" operator="between">
      <formula>-10000</formula>
      <formula>-0.05001</formula>
    </cfRule>
  </conditionalFormatting>
  <conditionalFormatting sqref="S25:S26">
    <cfRule type="cellIs" dxfId="8" priority="4" operator="between">
      <formula>0.05001</formula>
      <formula>10</formula>
    </cfRule>
    <cfRule type="cellIs" dxfId="7" priority="5" operator="between">
      <formula>-0.05</formula>
      <formula>0.05</formula>
    </cfRule>
    <cfRule type="cellIs" dxfId="6" priority="6" operator="between">
      <formula>-10000</formula>
      <formula>-0.05001</formula>
    </cfRule>
  </conditionalFormatting>
  <conditionalFormatting sqref="V6:V20">
    <cfRule type="cellIs" dxfId="5" priority="19" operator="between">
      <formula>0.05001</formula>
      <formula>10</formula>
    </cfRule>
    <cfRule type="cellIs" dxfId="4" priority="20" operator="between">
      <formula>-0.05</formula>
      <formula>0.05</formula>
    </cfRule>
    <cfRule type="cellIs" dxfId="3" priority="21" operator="between">
      <formula>-10000</formula>
      <formula>-0.05001</formula>
    </cfRule>
  </conditionalFormatting>
  <conditionalFormatting sqref="V25:V26">
    <cfRule type="cellIs" dxfId="2" priority="1" operator="between">
      <formula>0.05001</formula>
      <formula>10</formula>
    </cfRule>
    <cfRule type="cellIs" dxfId="1" priority="2" operator="between">
      <formula>-0.05</formula>
      <formula>0.05</formula>
    </cfRule>
    <cfRule type="cellIs" dxfId="0" priority="3" operator="between">
      <formula>-10000</formula>
      <formula>-0.05001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F1DA4-0B44-4515-A625-C51E4B3F9E98}">
  <sheetPr>
    <tabColor rgb="FFF787EA"/>
    <pageSetUpPr fitToPage="1"/>
  </sheetPr>
  <dimension ref="A1:O114"/>
  <sheetViews>
    <sheetView view="pageBreakPreview" zoomScale="85" zoomScaleNormal="100" zoomScaleSheetLayoutView="85" workbookViewId="0">
      <selection sqref="A1:XFD1048576"/>
    </sheetView>
  </sheetViews>
  <sheetFormatPr defaultRowHeight="14.25" x14ac:dyDescent="0.2"/>
  <cols>
    <col min="2" max="2" width="52.375" customWidth="1"/>
    <col min="3" max="3" width="12.625" customWidth="1"/>
    <col min="12" max="12" width="46.25" customWidth="1"/>
  </cols>
  <sheetData>
    <row r="1" spans="1:12" x14ac:dyDescent="0.2">
      <c r="A1" s="418"/>
      <c r="B1" s="418"/>
      <c r="C1" s="419"/>
      <c r="D1" s="419"/>
      <c r="E1" s="419"/>
      <c r="F1" s="419"/>
      <c r="G1" s="419"/>
      <c r="H1" s="419"/>
      <c r="I1" s="419"/>
      <c r="J1" s="419"/>
      <c r="K1" s="419"/>
      <c r="L1" s="420"/>
    </row>
    <row r="2" spans="1:12" x14ac:dyDescent="0.2">
      <c r="A2" s="164"/>
      <c r="B2" s="164"/>
      <c r="L2" s="254"/>
    </row>
    <row r="3" spans="1:12" x14ac:dyDescent="0.2">
      <c r="A3" s="164"/>
      <c r="B3" s="164"/>
      <c r="L3" s="254"/>
    </row>
    <row r="4" spans="1:12" x14ac:dyDescent="0.2">
      <c r="A4" s="164"/>
      <c r="B4" s="164"/>
      <c r="L4" s="254"/>
    </row>
    <row r="5" spans="1:12" ht="25.5" x14ac:dyDescent="0.2">
      <c r="A5" s="164"/>
      <c r="B5" s="823" t="s">
        <v>1062</v>
      </c>
      <c r="C5" s="824"/>
      <c r="D5" s="824"/>
      <c r="E5" s="824"/>
      <c r="F5" s="824"/>
      <c r="G5" s="824"/>
      <c r="H5" s="824"/>
      <c r="I5" s="824"/>
      <c r="J5" s="824"/>
      <c r="K5" s="824"/>
      <c r="L5" s="825"/>
    </row>
    <row r="6" spans="1:12" ht="15" x14ac:dyDescent="0.25">
      <c r="A6" s="164"/>
      <c r="B6" s="826">
        <v>45103</v>
      </c>
      <c r="C6" s="827"/>
      <c r="D6" s="827"/>
      <c r="E6" s="827"/>
      <c r="F6" s="827"/>
      <c r="G6" s="827"/>
      <c r="H6" s="827"/>
      <c r="I6" s="827"/>
      <c r="J6" s="827"/>
      <c r="K6" s="827"/>
      <c r="L6" s="828"/>
    </row>
    <row r="7" spans="1:12" ht="15" x14ac:dyDescent="0.25">
      <c r="A7" s="164"/>
      <c r="B7" s="817"/>
      <c r="C7" s="818"/>
      <c r="D7" s="818"/>
      <c r="E7" s="818"/>
      <c r="F7" s="818"/>
      <c r="G7" s="818"/>
      <c r="H7" s="818"/>
      <c r="I7" s="818"/>
      <c r="J7" s="818"/>
      <c r="K7" s="818"/>
      <c r="L7" s="819"/>
    </row>
    <row r="8" spans="1:12" ht="15" x14ac:dyDescent="0.2">
      <c r="A8" s="164"/>
      <c r="B8" s="829" t="s">
        <v>597</v>
      </c>
      <c r="C8" s="830"/>
      <c r="D8" s="830"/>
      <c r="E8" s="830"/>
      <c r="F8" s="830"/>
      <c r="G8" s="830"/>
      <c r="H8" s="830"/>
      <c r="I8" s="830"/>
      <c r="J8" s="830"/>
      <c r="K8" s="830"/>
      <c r="L8" s="831"/>
    </row>
    <row r="9" spans="1:12" x14ac:dyDescent="0.2">
      <c r="A9" s="164"/>
      <c r="B9" s="859"/>
      <c r="C9" s="860"/>
      <c r="D9" s="860"/>
      <c r="E9" s="860"/>
      <c r="F9" s="860"/>
      <c r="G9" s="860"/>
      <c r="H9" s="860"/>
      <c r="I9" s="860"/>
      <c r="J9" s="860"/>
      <c r="K9" s="860"/>
      <c r="L9" s="861"/>
    </row>
    <row r="10" spans="1:12" x14ac:dyDescent="0.2">
      <c r="A10" s="164"/>
      <c r="B10" s="859" t="s">
        <v>598</v>
      </c>
      <c r="C10" s="860"/>
      <c r="D10" s="860"/>
      <c r="E10" s="860"/>
      <c r="F10" s="860"/>
      <c r="G10" s="860"/>
      <c r="H10" s="860"/>
      <c r="I10" s="860"/>
      <c r="J10" s="860"/>
      <c r="K10" s="860"/>
      <c r="L10" s="861"/>
    </row>
    <row r="11" spans="1:12" ht="16.5" customHeight="1" x14ac:dyDescent="0.2">
      <c r="A11" s="164"/>
      <c r="B11" s="820" t="s">
        <v>599</v>
      </c>
      <c r="C11" s="821"/>
      <c r="D11" s="821"/>
      <c r="E11" s="821"/>
      <c r="F11" s="821"/>
      <c r="G11" s="821"/>
      <c r="H11" s="821"/>
      <c r="I11" s="821"/>
      <c r="J11" s="821"/>
      <c r="K11" s="821"/>
      <c r="L11" s="822"/>
    </row>
    <row r="12" spans="1:12" x14ac:dyDescent="0.2">
      <c r="A12" s="164"/>
      <c r="B12" s="832" t="s">
        <v>600</v>
      </c>
      <c r="C12" s="833"/>
      <c r="D12" s="833"/>
      <c r="E12" s="833"/>
      <c r="F12" s="833"/>
      <c r="G12" s="833"/>
      <c r="H12" s="833"/>
      <c r="I12" s="833"/>
      <c r="J12" s="833"/>
      <c r="K12" s="833"/>
      <c r="L12" s="834"/>
    </row>
    <row r="13" spans="1:12" x14ac:dyDescent="0.2">
      <c r="A13" s="164"/>
      <c r="B13" s="832" t="s">
        <v>601</v>
      </c>
      <c r="C13" s="833"/>
      <c r="D13" s="833"/>
      <c r="E13" s="833"/>
      <c r="F13" s="833"/>
      <c r="G13" s="833"/>
      <c r="H13" s="833"/>
      <c r="I13" s="833"/>
      <c r="J13" s="833"/>
      <c r="K13" s="833"/>
      <c r="L13" s="834"/>
    </row>
    <row r="14" spans="1:12" x14ac:dyDescent="0.2">
      <c r="A14" s="164"/>
      <c r="B14" s="856"/>
      <c r="C14" s="857"/>
      <c r="D14" s="857"/>
      <c r="E14" s="857"/>
      <c r="F14" s="857"/>
      <c r="G14" s="857"/>
      <c r="H14" s="857"/>
      <c r="I14" s="857"/>
      <c r="J14" s="857"/>
      <c r="K14" s="857"/>
      <c r="L14" s="858"/>
    </row>
    <row r="15" spans="1:12" ht="15" x14ac:dyDescent="0.2">
      <c r="A15" s="164"/>
      <c r="B15" s="829" t="s">
        <v>602</v>
      </c>
      <c r="C15" s="830"/>
      <c r="D15" s="830"/>
      <c r="E15" s="830"/>
      <c r="F15" s="830"/>
      <c r="G15" s="830"/>
      <c r="H15" s="830"/>
      <c r="I15" s="830"/>
      <c r="J15" s="830"/>
      <c r="K15" s="830"/>
      <c r="L15" s="831"/>
    </row>
    <row r="16" spans="1:12" x14ac:dyDescent="0.2">
      <c r="A16" s="164"/>
      <c r="B16" s="832" t="s">
        <v>603</v>
      </c>
      <c r="C16" s="833"/>
      <c r="D16" s="833"/>
      <c r="E16" s="833"/>
      <c r="F16" s="833"/>
      <c r="G16" s="833"/>
      <c r="H16" s="833"/>
      <c r="I16" s="833"/>
      <c r="J16" s="833"/>
      <c r="K16" s="833"/>
      <c r="L16" s="834"/>
    </row>
    <row r="17" spans="1:15" x14ac:dyDescent="0.2">
      <c r="A17" s="164"/>
      <c r="B17" s="832" t="s">
        <v>604</v>
      </c>
      <c r="C17" s="833"/>
      <c r="D17" s="833"/>
      <c r="E17" s="833"/>
      <c r="F17" s="833"/>
      <c r="G17" s="833"/>
      <c r="H17" s="833"/>
      <c r="I17" s="833"/>
      <c r="J17" s="833"/>
      <c r="K17" s="833"/>
      <c r="L17" s="834"/>
    </row>
    <row r="18" spans="1:15" x14ac:dyDescent="0.2">
      <c r="A18" s="164"/>
      <c r="B18" s="832" t="s">
        <v>605</v>
      </c>
      <c r="C18" s="833"/>
      <c r="D18" s="833"/>
      <c r="E18" s="833"/>
      <c r="F18" s="833"/>
      <c r="G18" s="833"/>
      <c r="H18" s="833"/>
      <c r="I18" s="833"/>
      <c r="J18" s="833"/>
      <c r="K18" s="833"/>
      <c r="L18" s="834"/>
    </row>
    <row r="19" spans="1:15" x14ac:dyDescent="0.2">
      <c r="A19" s="164"/>
      <c r="B19" s="832" t="s">
        <v>606</v>
      </c>
      <c r="C19" s="833"/>
      <c r="D19" s="833"/>
      <c r="E19" s="833"/>
      <c r="F19" s="833"/>
      <c r="G19" s="833"/>
      <c r="H19" s="833"/>
      <c r="I19" s="833"/>
      <c r="J19" s="833"/>
      <c r="K19" s="833"/>
      <c r="L19" s="834"/>
    </row>
    <row r="20" spans="1:15" x14ac:dyDescent="0.2">
      <c r="A20" s="164"/>
      <c r="B20" s="832" t="s">
        <v>607</v>
      </c>
      <c r="C20" s="833"/>
      <c r="D20" s="833"/>
      <c r="E20" s="833"/>
      <c r="F20" s="833"/>
      <c r="G20" s="833"/>
      <c r="H20" s="833"/>
      <c r="I20" s="833"/>
      <c r="J20" s="833"/>
      <c r="K20" s="833"/>
      <c r="L20" s="834"/>
    </row>
    <row r="21" spans="1:15" x14ac:dyDescent="0.2">
      <c r="A21" s="164"/>
      <c r="B21" s="842"/>
      <c r="C21" s="843"/>
      <c r="D21" s="843"/>
      <c r="E21" s="843"/>
      <c r="F21" s="843"/>
      <c r="G21" s="843"/>
      <c r="H21" s="843"/>
      <c r="I21" s="843"/>
      <c r="J21" s="843"/>
      <c r="K21" s="843"/>
      <c r="L21" s="844"/>
    </row>
    <row r="22" spans="1:15" ht="15" x14ac:dyDescent="0.2">
      <c r="A22" s="164"/>
      <c r="B22" s="829" t="s">
        <v>608</v>
      </c>
      <c r="C22" s="830"/>
      <c r="D22" s="830"/>
      <c r="E22" s="830"/>
      <c r="F22" s="830"/>
      <c r="G22" s="830"/>
      <c r="H22" s="830"/>
      <c r="I22" s="830"/>
      <c r="J22" s="830"/>
      <c r="K22" s="830"/>
      <c r="L22" s="831"/>
    </row>
    <row r="23" spans="1:15" x14ac:dyDescent="0.2">
      <c r="A23" s="164"/>
      <c r="B23" s="835" t="s">
        <v>609</v>
      </c>
      <c r="C23" s="836"/>
      <c r="D23" s="836"/>
      <c r="E23" s="836"/>
      <c r="F23" s="836"/>
      <c r="G23" s="836"/>
      <c r="H23" s="836"/>
      <c r="I23" s="836"/>
      <c r="J23" s="836"/>
      <c r="K23" s="836"/>
      <c r="L23" s="837"/>
    </row>
    <row r="24" spans="1:15" x14ac:dyDescent="0.2">
      <c r="A24" s="164"/>
      <c r="B24" s="835" t="s">
        <v>610</v>
      </c>
      <c r="C24" s="836"/>
      <c r="D24" s="836"/>
      <c r="E24" s="836"/>
      <c r="F24" s="836"/>
      <c r="G24" s="836"/>
      <c r="H24" s="836"/>
      <c r="I24" s="836"/>
      <c r="J24" s="836"/>
      <c r="K24" s="836"/>
      <c r="L24" s="837"/>
    </row>
    <row r="25" spans="1:15" x14ac:dyDescent="0.2">
      <c r="A25" s="164"/>
      <c r="B25" s="835" t="s">
        <v>611</v>
      </c>
      <c r="C25" s="836"/>
      <c r="D25" s="836"/>
      <c r="E25" s="836"/>
      <c r="F25" s="836"/>
      <c r="G25" s="836"/>
      <c r="H25" s="836"/>
      <c r="I25" s="836"/>
      <c r="J25" s="836"/>
      <c r="K25" s="836"/>
      <c r="L25" s="837"/>
    </row>
    <row r="26" spans="1:15" x14ac:dyDescent="0.2">
      <c r="A26" s="164"/>
      <c r="B26" s="835" t="s">
        <v>612</v>
      </c>
      <c r="C26" s="836"/>
      <c r="D26" s="836"/>
      <c r="E26" s="836"/>
      <c r="F26" s="836"/>
      <c r="G26" s="836"/>
      <c r="H26" s="836"/>
      <c r="I26" s="836"/>
      <c r="J26" s="836"/>
      <c r="K26" s="836"/>
      <c r="L26" s="837"/>
    </row>
    <row r="27" spans="1:15" x14ac:dyDescent="0.2">
      <c r="A27" s="164"/>
      <c r="B27" s="835" t="s">
        <v>613</v>
      </c>
      <c r="C27" s="836"/>
      <c r="D27" s="836"/>
      <c r="E27" s="836"/>
      <c r="F27" s="836"/>
      <c r="G27" s="836"/>
      <c r="H27" s="836"/>
      <c r="I27" s="836"/>
      <c r="J27" s="836"/>
      <c r="K27" s="836"/>
      <c r="L27" s="837"/>
    </row>
    <row r="28" spans="1:15" x14ac:dyDescent="0.2">
      <c r="A28" s="164"/>
      <c r="B28" s="832"/>
      <c r="C28" s="833"/>
      <c r="D28" s="833"/>
      <c r="E28" s="833"/>
      <c r="F28" s="833"/>
      <c r="G28" s="833"/>
      <c r="H28" s="833"/>
      <c r="I28" s="833"/>
      <c r="J28" s="833"/>
      <c r="K28" s="833"/>
      <c r="L28" s="834"/>
    </row>
    <row r="29" spans="1:15" ht="15" x14ac:dyDescent="0.2">
      <c r="A29" s="164"/>
      <c r="B29" s="829" t="s">
        <v>614</v>
      </c>
      <c r="C29" s="830"/>
      <c r="D29" s="830"/>
      <c r="E29" s="830"/>
      <c r="F29" s="830"/>
      <c r="G29" s="830"/>
      <c r="H29" s="830"/>
      <c r="I29" s="830"/>
      <c r="J29" s="830"/>
      <c r="K29" s="830"/>
      <c r="L29" s="831"/>
    </row>
    <row r="30" spans="1:15" x14ac:dyDescent="0.2">
      <c r="A30" s="164"/>
      <c r="B30" s="832" t="s">
        <v>615</v>
      </c>
      <c r="C30" s="833"/>
      <c r="D30" s="833"/>
      <c r="E30" s="833"/>
      <c r="F30" s="833"/>
      <c r="G30" s="833"/>
      <c r="H30" s="833"/>
      <c r="I30" s="833"/>
      <c r="J30" s="833"/>
      <c r="K30" s="833"/>
      <c r="L30" s="834"/>
    </row>
    <row r="31" spans="1:15" x14ac:dyDescent="0.2">
      <c r="A31" s="164"/>
      <c r="B31" s="832" t="s">
        <v>616</v>
      </c>
      <c r="C31" s="833"/>
      <c r="D31" s="833"/>
      <c r="E31" s="833"/>
      <c r="F31" s="833"/>
      <c r="G31" s="833"/>
      <c r="H31" s="833"/>
      <c r="I31" s="833"/>
      <c r="J31" s="833"/>
      <c r="K31" s="833"/>
      <c r="L31" s="834"/>
      <c r="O31" s="3"/>
    </row>
    <row r="32" spans="1:15" x14ac:dyDescent="0.2">
      <c r="A32" s="164"/>
      <c r="B32" s="832" t="s">
        <v>617</v>
      </c>
      <c r="C32" s="833"/>
      <c r="D32" s="833"/>
      <c r="E32" s="833"/>
      <c r="F32" s="833"/>
      <c r="G32" s="833"/>
      <c r="H32" s="833"/>
      <c r="I32" s="833"/>
      <c r="J32" s="833"/>
      <c r="K32" s="833"/>
      <c r="L32" s="834"/>
    </row>
    <row r="33" spans="1:12" x14ac:dyDescent="0.2">
      <c r="A33" s="164"/>
      <c r="B33" s="832"/>
      <c r="C33" s="833"/>
      <c r="D33" s="833"/>
      <c r="E33" s="833"/>
      <c r="F33" s="833"/>
      <c r="G33" s="833"/>
      <c r="H33" s="833"/>
      <c r="I33" s="833"/>
      <c r="J33" s="833"/>
      <c r="K33" s="833"/>
      <c r="L33" s="834"/>
    </row>
    <row r="34" spans="1:12" ht="15" x14ac:dyDescent="0.2">
      <c r="A34" s="164"/>
      <c r="B34" s="829" t="s">
        <v>618</v>
      </c>
      <c r="C34" s="830"/>
      <c r="D34" s="830"/>
      <c r="E34" s="830"/>
      <c r="F34" s="830"/>
      <c r="G34" s="830"/>
      <c r="H34" s="830"/>
      <c r="I34" s="830"/>
      <c r="J34" s="830"/>
      <c r="K34" s="830"/>
      <c r="L34" s="831"/>
    </row>
    <row r="35" spans="1:12" x14ac:dyDescent="0.2">
      <c r="A35" s="164"/>
      <c r="B35" s="835" t="s">
        <v>619</v>
      </c>
      <c r="C35" s="836"/>
      <c r="D35" s="836"/>
      <c r="E35" s="836"/>
      <c r="F35" s="836"/>
      <c r="G35" s="836"/>
      <c r="H35" s="836"/>
      <c r="I35" s="836"/>
      <c r="J35" s="836"/>
      <c r="K35" s="836"/>
      <c r="L35" s="837"/>
    </row>
    <row r="36" spans="1:12" x14ac:dyDescent="0.2">
      <c r="A36" s="164"/>
      <c r="B36" s="838" t="s">
        <v>1086</v>
      </c>
      <c r="C36" s="836"/>
      <c r="D36" s="836"/>
      <c r="E36" s="836"/>
      <c r="F36" s="836"/>
      <c r="G36" s="836"/>
      <c r="H36" s="836"/>
      <c r="I36" s="836"/>
      <c r="J36" s="836"/>
      <c r="K36" s="836"/>
      <c r="L36" s="837"/>
    </row>
    <row r="37" spans="1:12" x14ac:dyDescent="0.2">
      <c r="A37" s="164"/>
      <c r="B37" s="835" t="s">
        <v>620</v>
      </c>
      <c r="C37" s="836"/>
      <c r="D37" s="836"/>
      <c r="E37" s="836"/>
      <c r="F37" s="836"/>
      <c r="G37" s="836"/>
      <c r="H37" s="836"/>
      <c r="I37" s="836"/>
      <c r="J37" s="836"/>
      <c r="K37" s="836"/>
      <c r="L37" s="837"/>
    </row>
    <row r="38" spans="1:12" x14ac:dyDescent="0.2">
      <c r="A38" s="164"/>
      <c r="B38" s="835" t="s">
        <v>621</v>
      </c>
      <c r="C38" s="836"/>
      <c r="D38" s="836"/>
      <c r="E38" s="836"/>
      <c r="F38" s="836"/>
      <c r="G38" s="836"/>
      <c r="H38" s="836"/>
      <c r="I38" s="836"/>
      <c r="J38" s="836"/>
      <c r="K38" s="836"/>
      <c r="L38" s="837"/>
    </row>
    <row r="39" spans="1:12" ht="80.099999999999994" customHeight="1" x14ac:dyDescent="0.2">
      <c r="A39" s="164"/>
      <c r="B39" s="838" t="s">
        <v>1085</v>
      </c>
      <c r="C39" s="851"/>
      <c r="D39" s="851"/>
      <c r="E39" s="851"/>
      <c r="F39" s="851"/>
      <c r="G39" s="851"/>
      <c r="H39" s="851"/>
      <c r="I39" s="851"/>
      <c r="J39" s="851"/>
      <c r="K39" s="851"/>
      <c r="L39" s="852"/>
    </row>
    <row r="40" spans="1:12" ht="15.6" customHeight="1" x14ac:dyDescent="0.2">
      <c r="A40" s="164"/>
      <c r="B40" s="853"/>
      <c r="C40" s="854"/>
      <c r="D40" s="854"/>
      <c r="E40" s="854"/>
      <c r="F40" s="854"/>
      <c r="G40" s="854"/>
      <c r="H40" s="854"/>
      <c r="I40" s="854"/>
      <c r="J40" s="854"/>
      <c r="K40" s="854"/>
      <c r="L40" s="855"/>
    </row>
    <row r="41" spans="1:12" ht="15" x14ac:dyDescent="0.2">
      <c r="A41" s="164"/>
      <c r="B41" s="829" t="s">
        <v>622</v>
      </c>
      <c r="C41" s="830"/>
      <c r="D41" s="830"/>
      <c r="E41" s="830"/>
      <c r="F41" s="830"/>
      <c r="G41" s="830"/>
      <c r="H41" s="830"/>
      <c r="I41" s="830"/>
      <c r="J41" s="830"/>
      <c r="K41" s="830"/>
      <c r="L41" s="831"/>
    </row>
    <row r="42" spans="1:12" x14ac:dyDescent="0.2">
      <c r="A42" s="164"/>
      <c r="B42" s="832" t="s">
        <v>623</v>
      </c>
      <c r="C42" s="833"/>
      <c r="D42" s="833"/>
      <c r="E42" s="833"/>
      <c r="F42" s="833"/>
      <c r="G42" s="833"/>
      <c r="H42" s="833"/>
      <c r="I42" s="833"/>
      <c r="J42" s="833"/>
      <c r="K42" s="833"/>
      <c r="L42" s="834"/>
    </row>
    <row r="43" spans="1:12" x14ac:dyDescent="0.2">
      <c r="A43" s="164"/>
      <c r="B43" s="832" t="s">
        <v>624</v>
      </c>
      <c r="C43" s="833"/>
      <c r="D43" s="833"/>
      <c r="E43" s="833"/>
      <c r="F43" s="833"/>
      <c r="G43" s="833"/>
      <c r="H43" s="833"/>
      <c r="I43" s="833"/>
      <c r="J43" s="833"/>
      <c r="K43" s="833"/>
      <c r="L43" s="834"/>
    </row>
    <row r="44" spans="1:12" x14ac:dyDescent="0.2">
      <c r="A44" s="164"/>
      <c r="B44" s="832" t="s">
        <v>625</v>
      </c>
      <c r="C44" s="833"/>
      <c r="D44" s="833"/>
      <c r="E44" s="833"/>
      <c r="F44" s="833"/>
      <c r="G44" s="833"/>
      <c r="H44" s="833"/>
      <c r="I44" s="833"/>
      <c r="J44" s="833"/>
      <c r="K44" s="833"/>
      <c r="L44" s="834"/>
    </row>
    <row r="45" spans="1:12" x14ac:dyDescent="0.2">
      <c r="A45" s="164"/>
      <c r="B45" s="832" t="s">
        <v>626</v>
      </c>
      <c r="C45" s="833"/>
      <c r="D45" s="833"/>
      <c r="E45" s="833"/>
      <c r="F45" s="833"/>
      <c r="G45" s="833"/>
      <c r="H45" s="833"/>
      <c r="I45" s="833"/>
      <c r="J45" s="833"/>
      <c r="K45" s="833"/>
      <c r="L45" s="834"/>
    </row>
    <row r="46" spans="1:12" x14ac:dyDescent="0.2">
      <c r="A46" s="164"/>
      <c r="B46" s="832" t="s">
        <v>627</v>
      </c>
      <c r="C46" s="833"/>
      <c r="D46" s="833"/>
      <c r="E46" s="833"/>
      <c r="F46" s="833"/>
      <c r="G46" s="833"/>
      <c r="H46" s="833"/>
      <c r="I46" s="833"/>
      <c r="J46" s="833"/>
      <c r="K46" s="833"/>
      <c r="L46" s="834"/>
    </row>
    <row r="47" spans="1:12" x14ac:dyDescent="0.2">
      <c r="A47" s="164"/>
      <c r="B47" s="832" t="s">
        <v>628</v>
      </c>
      <c r="C47" s="833"/>
      <c r="D47" s="833"/>
      <c r="E47" s="833"/>
      <c r="F47" s="833"/>
      <c r="G47" s="833"/>
      <c r="H47" s="833"/>
      <c r="I47" s="833"/>
      <c r="J47" s="833"/>
      <c r="K47" s="833"/>
      <c r="L47" s="834"/>
    </row>
    <row r="48" spans="1:12" ht="44.45" customHeight="1" x14ac:dyDescent="0.2">
      <c r="A48" s="164"/>
      <c r="B48" s="820" t="s">
        <v>629</v>
      </c>
      <c r="C48" s="821"/>
      <c r="D48" s="821"/>
      <c r="E48" s="821"/>
      <c r="F48" s="821"/>
      <c r="G48" s="821"/>
      <c r="H48" s="821"/>
      <c r="I48" s="821"/>
      <c r="J48" s="821"/>
      <c r="K48" s="821"/>
      <c r="L48" s="822"/>
    </row>
    <row r="49" spans="1:12" x14ac:dyDescent="0.2">
      <c r="A49" s="164"/>
      <c r="B49" s="856"/>
      <c r="C49" s="857"/>
      <c r="D49" s="857"/>
      <c r="E49" s="857"/>
      <c r="F49" s="857"/>
      <c r="G49" s="857"/>
      <c r="H49" s="857"/>
      <c r="I49" s="857"/>
      <c r="J49" s="857"/>
      <c r="K49" s="857"/>
      <c r="L49" s="858"/>
    </row>
    <row r="50" spans="1:12" ht="15" x14ac:dyDescent="0.2">
      <c r="A50" s="164"/>
      <c r="B50" s="848" t="s">
        <v>630</v>
      </c>
      <c r="C50" s="849"/>
      <c r="D50" s="849"/>
      <c r="E50" s="849"/>
      <c r="F50" s="849"/>
      <c r="G50" s="849"/>
      <c r="H50" s="849"/>
      <c r="I50" s="849"/>
      <c r="J50" s="849"/>
      <c r="K50" s="849"/>
      <c r="L50" s="850"/>
    </row>
    <row r="51" spans="1:12" ht="84.95" customHeight="1" x14ac:dyDescent="0.2">
      <c r="A51" s="164"/>
      <c r="B51" s="838" t="s">
        <v>1082</v>
      </c>
      <c r="C51" s="836"/>
      <c r="D51" s="836"/>
      <c r="E51" s="836"/>
      <c r="F51" s="836"/>
      <c r="G51" s="836"/>
      <c r="H51" s="836"/>
      <c r="I51" s="836"/>
      <c r="J51" s="836"/>
      <c r="K51" s="836"/>
      <c r="L51" s="837"/>
    </row>
    <row r="52" spans="1:12" x14ac:dyDescent="0.2">
      <c r="A52" s="164"/>
      <c r="B52" s="835" t="s">
        <v>631</v>
      </c>
      <c r="C52" s="836"/>
      <c r="D52" s="836"/>
      <c r="E52" s="836"/>
      <c r="F52" s="836"/>
      <c r="G52" s="836"/>
      <c r="H52" s="836"/>
      <c r="I52" s="836"/>
      <c r="J52" s="836"/>
      <c r="K52" s="836"/>
      <c r="L52" s="837"/>
    </row>
    <row r="53" spans="1:12" x14ac:dyDescent="0.2">
      <c r="A53" s="164"/>
      <c r="B53" s="835" t="s">
        <v>632</v>
      </c>
      <c r="C53" s="836"/>
      <c r="D53" s="836"/>
      <c r="E53" s="836"/>
      <c r="F53" s="836"/>
      <c r="G53" s="836"/>
      <c r="H53" s="836"/>
      <c r="I53" s="836"/>
      <c r="J53" s="836"/>
      <c r="K53" s="836"/>
      <c r="L53" s="837"/>
    </row>
    <row r="54" spans="1:12" x14ac:dyDescent="0.2">
      <c r="A54" s="164"/>
      <c r="B54" s="835" t="s">
        <v>633</v>
      </c>
      <c r="C54" s="836"/>
      <c r="D54" s="836"/>
      <c r="E54" s="836"/>
      <c r="F54" s="836"/>
      <c r="G54" s="836"/>
      <c r="H54" s="836"/>
      <c r="I54" s="836"/>
      <c r="J54" s="836"/>
      <c r="K54" s="836"/>
      <c r="L54" s="837"/>
    </row>
    <row r="55" spans="1:12" ht="53.45" customHeight="1" x14ac:dyDescent="0.2">
      <c r="A55" s="164"/>
      <c r="B55" s="838" t="s">
        <v>1083</v>
      </c>
      <c r="C55" s="836"/>
      <c r="D55" s="836"/>
      <c r="E55" s="836"/>
      <c r="F55" s="836"/>
      <c r="G55" s="836"/>
      <c r="H55" s="836"/>
      <c r="I55" s="836"/>
      <c r="J55" s="836"/>
      <c r="K55" s="836"/>
      <c r="L55" s="837"/>
    </row>
    <row r="56" spans="1:12" x14ac:dyDescent="0.2">
      <c r="A56" s="164"/>
      <c r="B56" s="835" t="s">
        <v>634</v>
      </c>
      <c r="C56" s="836"/>
      <c r="D56" s="836"/>
      <c r="E56" s="836"/>
      <c r="F56" s="836"/>
      <c r="G56" s="836"/>
      <c r="H56" s="836"/>
      <c r="I56" s="836"/>
      <c r="J56" s="836"/>
      <c r="K56" s="836"/>
      <c r="L56" s="837"/>
    </row>
    <row r="57" spans="1:12" x14ac:dyDescent="0.2">
      <c r="A57" s="164"/>
      <c r="B57" s="835" t="s">
        <v>635</v>
      </c>
      <c r="C57" s="836"/>
      <c r="D57" s="836"/>
      <c r="E57" s="836"/>
      <c r="F57" s="836"/>
      <c r="G57" s="836"/>
      <c r="H57" s="836"/>
      <c r="I57" s="836"/>
      <c r="J57" s="836"/>
      <c r="K57" s="836"/>
      <c r="L57" s="837"/>
    </row>
    <row r="58" spans="1:12" x14ac:dyDescent="0.2">
      <c r="A58" s="164"/>
      <c r="B58" s="835" t="s">
        <v>636</v>
      </c>
      <c r="C58" s="836"/>
      <c r="D58" s="836"/>
      <c r="E58" s="836"/>
      <c r="F58" s="836"/>
      <c r="G58" s="836"/>
      <c r="H58" s="836"/>
      <c r="I58" s="836"/>
      <c r="J58" s="836"/>
      <c r="K58" s="836"/>
      <c r="L58" s="837"/>
    </row>
    <row r="59" spans="1:12" x14ac:dyDescent="0.2">
      <c r="A59" s="164"/>
      <c r="B59" s="835" t="s">
        <v>637</v>
      </c>
      <c r="C59" s="836"/>
      <c r="D59" s="836"/>
      <c r="E59" s="836"/>
      <c r="F59" s="836"/>
      <c r="G59" s="836"/>
      <c r="H59" s="836"/>
      <c r="I59" s="836"/>
      <c r="J59" s="836"/>
      <c r="K59" s="836"/>
      <c r="L59" s="837"/>
    </row>
    <row r="60" spans="1:12" x14ac:dyDescent="0.2">
      <c r="A60" s="164"/>
      <c r="B60" s="856"/>
      <c r="C60" s="857"/>
      <c r="D60" s="857"/>
      <c r="E60" s="857"/>
      <c r="F60" s="857"/>
      <c r="G60" s="857"/>
      <c r="H60" s="857"/>
      <c r="I60" s="857"/>
      <c r="J60" s="857"/>
      <c r="K60" s="857"/>
      <c r="L60" s="858"/>
    </row>
    <row r="61" spans="1:12" ht="15" x14ac:dyDescent="0.2">
      <c r="A61" s="164"/>
      <c r="B61" s="848" t="s">
        <v>638</v>
      </c>
      <c r="C61" s="849"/>
      <c r="D61" s="849"/>
      <c r="E61" s="849"/>
      <c r="F61" s="849"/>
      <c r="G61" s="849"/>
      <c r="H61" s="849"/>
      <c r="I61" s="849"/>
      <c r="J61" s="849"/>
      <c r="K61" s="849"/>
      <c r="L61" s="850"/>
    </row>
    <row r="62" spans="1:12" ht="71.45" customHeight="1" x14ac:dyDescent="0.2">
      <c r="A62" s="164"/>
      <c r="B62" s="838" t="s">
        <v>1080</v>
      </c>
      <c r="C62" s="836"/>
      <c r="D62" s="836"/>
      <c r="E62" s="836"/>
      <c r="F62" s="836"/>
      <c r="G62" s="836"/>
      <c r="H62" s="836"/>
      <c r="I62" s="836"/>
      <c r="J62" s="836"/>
      <c r="K62" s="836"/>
      <c r="L62" s="837"/>
    </row>
    <row r="63" spans="1:12" x14ac:dyDescent="0.2">
      <c r="A63" s="164"/>
      <c r="B63" s="835" t="s">
        <v>631</v>
      </c>
      <c r="C63" s="836"/>
      <c r="D63" s="836"/>
      <c r="E63" s="836"/>
      <c r="F63" s="836"/>
      <c r="G63" s="836"/>
      <c r="H63" s="836"/>
      <c r="I63" s="836"/>
      <c r="J63" s="836"/>
      <c r="K63" s="836"/>
      <c r="L63" s="837"/>
    </row>
    <row r="64" spans="1:12" x14ac:dyDescent="0.2">
      <c r="A64" s="164"/>
      <c r="B64" s="835" t="s">
        <v>632</v>
      </c>
      <c r="C64" s="836"/>
      <c r="D64" s="836"/>
      <c r="E64" s="836"/>
      <c r="F64" s="836"/>
      <c r="G64" s="836"/>
      <c r="H64" s="836"/>
      <c r="I64" s="836"/>
      <c r="J64" s="836"/>
      <c r="K64" s="836"/>
      <c r="L64" s="837"/>
    </row>
    <row r="65" spans="1:12" x14ac:dyDescent="0.2">
      <c r="A65" s="164"/>
      <c r="B65" s="835" t="s">
        <v>633</v>
      </c>
      <c r="C65" s="836"/>
      <c r="D65" s="836"/>
      <c r="E65" s="836"/>
      <c r="F65" s="836"/>
      <c r="G65" s="836"/>
      <c r="H65" s="836"/>
      <c r="I65" s="836"/>
      <c r="J65" s="836"/>
      <c r="K65" s="836"/>
      <c r="L65" s="837"/>
    </row>
    <row r="66" spans="1:12" ht="36.950000000000003" customHeight="1" x14ac:dyDescent="0.2">
      <c r="A66" s="164"/>
      <c r="B66" s="838" t="s">
        <v>1084</v>
      </c>
      <c r="C66" s="836"/>
      <c r="D66" s="836"/>
      <c r="E66" s="836"/>
      <c r="F66" s="836"/>
      <c r="G66" s="836"/>
      <c r="H66" s="836"/>
      <c r="I66" s="836"/>
      <c r="J66" s="836"/>
      <c r="K66" s="836"/>
      <c r="L66" s="837"/>
    </row>
    <row r="67" spans="1:12" ht="14.45" customHeight="1" x14ac:dyDescent="0.2">
      <c r="A67" s="164"/>
      <c r="B67" s="853"/>
      <c r="C67" s="854"/>
      <c r="D67" s="854"/>
      <c r="E67" s="854"/>
      <c r="F67" s="854"/>
      <c r="G67" s="854"/>
      <c r="H67" s="854"/>
      <c r="I67" s="854"/>
      <c r="J67" s="854"/>
      <c r="K67" s="854"/>
      <c r="L67" s="855"/>
    </row>
    <row r="68" spans="1:12" ht="15" x14ac:dyDescent="0.2">
      <c r="A68" s="164"/>
      <c r="B68" s="829" t="s">
        <v>639</v>
      </c>
      <c r="C68" s="830"/>
      <c r="D68" s="830"/>
      <c r="E68" s="830"/>
      <c r="F68" s="830"/>
      <c r="G68" s="830"/>
      <c r="H68" s="830"/>
      <c r="I68" s="830"/>
      <c r="J68" s="830"/>
      <c r="K68" s="830"/>
      <c r="L68" s="831"/>
    </row>
    <row r="69" spans="1:12" x14ac:dyDescent="0.2">
      <c r="A69" s="164"/>
      <c r="B69" s="835" t="s">
        <v>640</v>
      </c>
      <c r="C69" s="836"/>
      <c r="D69" s="836"/>
      <c r="E69" s="836"/>
      <c r="F69" s="836"/>
      <c r="G69" s="836"/>
      <c r="H69" s="836"/>
      <c r="I69" s="836"/>
      <c r="J69" s="836"/>
      <c r="K69" s="836"/>
      <c r="L69" s="837"/>
    </row>
    <row r="70" spans="1:12" x14ac:dyDescent="0.2">
      <c r="A70" s="164"/>
      <c r="B70" s="835" t="s">
        <v>641</v>
      </c>
      <c r="C70" s="836"/>
      <c r="D70" s="836"/>
      <c r="E70" s="836"/>
      <c r="F70" s="836"/>
      <c r="G70" s="836"/>
      <c r="H70" s="836"/>
      <c r="I70" s="836"/>
      <c r="J70" s="836"/>
      <c r="K70" s="836"/>
      <c r="L70" s="837"/>
    </row>
    <row r="71" spans="1:12" x14ac:dyDescent="0.2">
      <c r="A71" s="164"/>
      <c r="B71" s="835" t="s">
        <v>642</v>
      </c>
      <c r="C71" s="836"/>
      <c r="D71" s="836"/>
      <c r="E71" s="836"/>
      <c r="F71" s="836"/>
      <c r="G71" s="836"/>
      <c r="H71" s="836"/>
      <c r="I71" s="836"/>
      <c r="J71" s="836"/>
      <c r="K71" s="836"/>
      <c r="L71" s="837"/>
    </row>
    <row r="72" spans="1:12" x14ac:dyDescent="0.2">
      <c r="A72" s="164"/>
      <c r="B72" s="835" t="s">
        <v>643</v>
      </c>
      <c r="C72" s="836"/>
      <c r="D72" s="836"/>
      <c r="E72" s="836"/>
      <c r="F72" s="836"/>
      <c r="G72" s="836"/>
      <c r="H72" s="836"/>
      <c r="I72" s="836"/>
      <c r="J72" s="836"/>
      <c r="K72" s="836"/>
      <c r="L72" s="837"/>
    </row>
    <row r="73" spans="1:12" x14ac:dyDescent="0.2">
      <c r="A73" s="164"/>
      <c r="B73" s="835" t="s">
        <v>644</v>
      </c>
      <c r="C73" s="836"/>
      <c r="D73" s="836"/>
      <c r="E73" s="836"/>
      <c r="F73" s="836"/>
      <c r="G73" s="836"/>
      <c r="H73" s="836"/>
      <c r="I73" s="836"/>
      <c r="J73" s="836"/>
      <c r="K73" s="836"/>
      <c r="L73" s="837"/>
    </row>
    <row r="74" spans="1:12" ht="16.5" x14ac:dyDescent="0.2">
      <c r="A74" s="164"/>
      <c r="B74" s="835" t="s">
        <v>645</v>
      </c>
      <c r="C74" s="836"/>
      <c r="D74" s="836"/>
      <c r="E74" s="836"/>
      <c r="F74" s="836"/>
      <c r="G74" s="836"/>
      <c r="H74" s="836"/>
      <c r="I74" s="836"/>
      <c r="J74" s="836"/>
      <c r="K74" s="836"/>
      <c r="L74" s="837"/>
    </row>
    <row r="75" spans="1:12" x14ac:dyDescent="0.2">
      <c r="A75" s="164"/>
      <c r="B75" s="835" t="s">
        <v>646</v>
      </c>
      <c r="C75" s="836"/>
      <c r="D75" s="836"/>
      <c r="E75" s="836"/>
      <c r="F75" s="836"/>
      <c r="G75" s="836"/>
      <c r="H75" s="836"/>
      <c r="I75" s="836"/>
      <c r="J75" s="836"/>
      <c r="K75" s="836"/>
      <c r="L75" s="837"/>
    </row>
    <row r="76" spans="1:12" x14ac:dyDescent="0.2">
      <c r="A76" s="164"/>
      <c r="B76" s="835" t="s">
        <v>647</v>
      </c>
      <c r="C76" s="836"/>
      <c r="D76" s="836"/>
      <c r="E76" s="836"/>
      <c r="F76" s="836"/>
      <c r="G76" s="836"/>
      <c r="H76" s="836"/>
      <c r="I76" s="836"/>
      <c r="J76" s="836"/>
      <c r="K76" s="836"/>
      <c r="L76" s="837"/>
    </row>
    <row r="77" spans="1:12" x14ac:dyDescent="0.2">
      <c r="A77" s="164"/>
      <c r="B77" s="835" t="s">
        <v>648</v>
      </c>
      <c r="C77" s="836"/>
      <c r="D77" s="836"/>
      <c r="E77" s="836"/>
      <c r="F77" s="836"/>
      <c r="G77" s="836"/>
      <c r="H77" s="836"/>
      <c r="I77" s="836"/>
      <c r="J77" s="836"/>
      <c r="K77" s="836"/>
      <c r="L77" s="837"/>
    </row>
    <row r="78" spans="1:12" x14ac:dyDescent="0.2">
      <c r="A78" s="164"/>
      <c r="B78" s="835" t="s">
        <v>649</v>
      </c>
      <c r="C78" s="836"/>
      <c r="D78" s="836"/>
      <c r="E78" s="836"/>
      <c r="F78" s="836"/>
      <c r="G78" s="836"/>
      <c r="H78" s="836"/>
      <c r="I78" s="836"/>
      <c r="J78" s="836"/>
      <c r="K78" s="836"/>
      <c r="L78" s="837"/>
    </row>
    <row r="79" spans="1:12" x14ac:dyDescent="0.2">
      <c r="A79" s="164"/>
      <c r="B79" s="835" t="s">
        <v>650</v>
      </c>
      <c r="C79" s="836"/>
      <c r="D79" s="836"/>
      <c r="E79" s="836"/>
      <c r="F79" s="836"/>
      <c r="G79" s="836"/>
      <c r="H79" s="836"/>
      <c r="I79" s="836"/>
      <c r="J79" s="836"/>
      <c r="K79" s="836"/>
      <c r="L79" s="837"/>
    </row>
    <row r="80" spans="1:12" ht="38.1" customHeight="1" x14ac:dyDescent="0.2">
      <c r="A80" s="164"/>
      <c r="B80" s="838" t="s">
        <v>651</v>
      </c>
      <c r="C80" s="851"/>
      <c r="D80" s="851"/>
      <c r="E80" s="851"/>
      <c r="F80" s="851"/>
      <c r="G80" s="851"/>
      <c r="H80" s="851"/>
      <c r="I80" s="851"/>
      <c r="J80" s="851"/>
      <c r="K80" s="851"/>
      <c r="L80" s="852"/>
    </row>
    <row r="81" spans="1:12" x14ac:dyDescent="0.2">
      <c r="A81" s="164"/>
      <c r="B81" s="845"/>
      <c r="C81" s="846"/>
      <c r="D81" s="846"/>
      <c r="E81" s="846"/>
      <c r="F81" s="846"/>
      <c r="G81" s="846"/>
      <c r="H81" s="846"/>
      <c r="I81" s="846"/>
      <c r="J81" s="846"/>
      <c r="K81" s="846"/>
      <c r="L81" s="847"/>
    </row>
    <row r="82" spans="1:12" ht="15" x14ac:dyDescent="0.2">
      <c r="A82" s="164"/>
      <c r="B82" s="848" t="s">
        <v>652</v>
      </c>
      <c r="C82" s="849"/>
      <c r="D82" s="849"/>
      <c r="E82" s="849"/>
      <c r="F82" s="849"/>
      <c r="G82" s="849"/>
      <c r="H82" s="849"/>
      <c r="I82" s="849"/>
      <c r="J82" s="849"/>
      <c r="K82" s="849"/>
      <c r="L82" s="850"/>
    </row>
    <row r="83" spans="1:12" x14ac:dyDescent="0.2">
      <c r="A83" s="164"/>
      <c r="B83" s="835" t="s">
        <v>653</v>
      </c>
      <c r="C83" s="836"/>
      <c r="D83" s="836"/>
      <c r="E83" s="836"/>
      <c r="F83" s="836"/>
      <c r="G83" s="836"/>
      <c r="H83" s="836"/>
      <c r="I83" s="836"/>
      <c r="J83" s="836"/>
      <c r="K83" s="836"/>
      <c r="L83" s="837"/>
    </row>
    <row r="84" spans="1:12" x14ac:dyDescent="0.2">
      <c r="A84" s="164"/>
      <c r="B84" s="835" t="s">
        <v>654</v>
      </c>
      <c r="C84" s="836"/>
      <c r="D84" s="836"/>
      <c r="E84" s="836"/>
      <c r="F84" s="836"/>
      <c r="G84" s="836"/>
      <c r="H84" s="836"/>
      <c r="I84" s="836"/>
      <c r="J84" s="836"/>
      <c r="K84" s="836"/>
      <c r="L84" s="837"/>
    </row>
    <row r="85" spans="1:12" x14ac:dyDescent="0.2">
      <c r="A85" s="164"/>
      <c r="B85" s="835" t="s">
        <v>655</v>
      </c>
      <c r="C85" s="836"/>
      <c r="D85" s="836"/>
      <c r="E85" s="836"/>
      <c r="F85" s="836"/>
      <c r="G85" s="836"/>
      <c r="H85" s="836"/>
      <c r="I85" s="836"/>
      <c r="J85" s="836"/>
      <c r="K85" s="836"/>
      <c r="L85" s="837"/>
    </row>
    <row r="86" spans="1:12" x14ac:dyDescent="0.2">
      <c r="A86" s="164"/>
      <c r="B86" s="835" t="s">
        <v>656</v>
      </c>
      <c r="C86" s="836"/>
      <c r="D86" s="836"/>
      <c r="E86" s="836"/>
      <c r="F86" s="836"/>
      <c r="G86" s="836"/>
      <c r="H86" s="836"/>
      <c r="I86" s="836"/>
      <c r="J86" s="836"/>
      <c r="K86" s="836"/>
      <c r="L86" s="837"/>
    </row>
    <row r="87" spans="1:12" x14ac:dyDescent="0.2">
      <c r="A87" s="164"/>
      <c r="B87" s="835" t="s">
        <v>657</v>
      </c>
      <c r="C87" s="836"/>
      <c r="D87" s="836"/>
      <c r="E87" s="836"/>
      <c r="F87" s="836"/>
      <c r="G87" s="836"/>
      <c r="H87" s="836"/>
      <c r="I87" s="836"/>
      <c r="J87" s="836"/>
      <c r="K87" s="836"/>
      <c r="L87" s="837"/>
    </row>
    <row r="88" spans="1:12" x14ac:dyDescent="0.2">
      <c r="A88" s="164"/>
      <c r="B88" s="842"/>
      <c r="C88" s="843"/>
      <c r="D88" s="843"/>
      <c r="E88" s="843"/>
      <c r="F88" s="843"/>
      <c r="G88" s="843"/>
      <c r="H88" s="843"/>
      <c r="I88" s="843"/>
      <c r="J88" s="843"/>
      <c r="K88" s="843"/>
      <c r="L88" s="844"/>
    </row>
    <row r="89" spans="1:12" ht="15" hidden="1" x14ac:dyDescent="0.2">
      <c r="A89" s="164"/>
      <c r="B89" s="164"/>
      <c r="C89" s="422" t="s">
        <v>658</v>
      </c>
      <c r="L89" s="254"/>
    </row>
    <row r="90" spans="1:12" hidden="1" x14ac:dyDescent="0.2">
      <c r="A90" s="164"/>
      <c r="B90" s="164"/>
      <c r="C90" s="421" t="s">
        <v>659</v>
      </c>
      <c r="L90" s="254"/>
    </row>
    <row r="91" spans="1:12" ht="15" hidden="1" x14ac:dyDescent="0.2">
      <c r="A91" s="164"/>
      <c r="B91" s="164"/>
      <c r="C91" s="423" t="s">
        <v>660</v>
      </c>
      <c r="L91" s="254"/>
    </row>
    <row r="92" spans="1:12" ht="15" hidden="1" x14ac:dyDescent="0.2">
      <c r="A92" s="164"/>
      <c r="B92" s="164"/>
      <c r="C92" s="423" t="s">
        <v>661</v>
      </c>
      <c r="L92" s="254"/>
    </row>
    <row r="93" spans="1:12" ht="15" hidden="1" x14ac:dyDescent="0.2">
      <c r="A93" s="164"/>
      <c r="B93" s="164"/>
      <c r="C93" s="423" t="s">
        <v>662</v>
      </c>
      <c r="L93" s="254"/>
    </row>
    <row r="94" spans="1:12" ht="15" x14ac:dyDescent="0.2">
      <c r="A94" s="164"/>
      <c r="B94" s="829" t="s">
        <v>663</v>
      </c>
      <c r="C94" s="830"/>
      <c r="D94" s="830"/>
      <c r="E94" s="830"/>
      <c r="F94" s="830"/>
      <c r="G94" s="830"/>
      <c r="H94" s="830"/>
      <c r="I94" s="830"/>
      <c r="J94" s="830"/>
      <c r="K94" s="830"/>
      <c r="L94" s="831"/>
    </row>
    <row r="95" spans="1:12" x14ac:dyDescent="0.2">
      <c r="A95" s="164"/>
      <c r="B95" s="832" t="s">
        <v>664</v>
      </c>
      <c r="C95" s="833"/>
      <c r="D95" s="833"/>
      <c r="E95" s="833"/>
      <c r="F95" s="833"/>
      <c r="G95" s="833"/>
      <c r="H95" s="833"/>
      <c r="I95" s="833"/>
      <c r="J95" s="833"/>
      <c r="K95" s="833"/>
      <c r="L95" s="834"/>
    </row>
    <row r="96" spans="1:12" x14ac:dyDescent="0.2">
      <c r="A96" s="164"/>
      <c r="B96" s="832" t="s">
        <v>665</v>
      </c>
      <c r="C96" s="833"/>
      <c r="D96" s="833"/>
      <c r="E96" s="833"/>
      <c r="F96" s="833"/>
      <c r="G96" s="833"/>
      <c r="H96" s="833"/>
      <c r="I96" s="833"/>
      <c r="J96" s="833"/>
      <c r="K96" s="833"/>
      <c r="L96" s="834"/>
    </row>
    <row r="97" spans="1:12" x14ac:dyDescent="0.2">
      <c r="A97" s="164"/>
      <c r="B97" s="832" t="s">
        <v>666</v>
      </c>
      <c r="C97" s="833"/>
      <c r="D97" s="833"/>
      <c r="E97" s="833"/>
      <c r="F97" s="833"/>
      <c r="G97" s="833"/>
      <c r="H97" s="833"/>
      <c r="I97" s="833"/>
      <c r="J97" s="833"/>
      <c r="K97" s="833"/>
      <c r="L97" s="834"/>
    </row>
    <row r="98" spans="1:12" x14ac:dyDescent="0.2">
      <c r="A98" s="164"/>
      <c r="B98" s="832" t="s">
        <v>667</v>
      </c>
      <c r="C98" s="833"/>
      <c r="D98" s="833"/>
      <c r="E98" s="833"/>
      <c r="F98" s="833"/>
      <c r="G98" s="833"/>
      <c r="H98" s="833"/>
      <c r="I98" s="833"/>
      <c r="J98" s="833"/>
      <c r="K98" s="833"/>
      <c r="L98" s="834"/>
    </row>
    <row r="99" spans="1:12" x14ac:dyDescent="0.2">
      <c r="A99" s="164"/>
      <c r="B99" s="832" t="s">
        <v>668</v>
      </c>
      <c r="C99" s="833"/>
      <c r="D99" s="833"/>
      <c r="E99" s="833"/>
      <c r="F99" s="833"/>
      <c r="G99" s="833"/>
      <c r="H99" s="833"/>
      <c r="I99" s="833"/>
      <c r="J99" s="833"/>
      <c r="K99" s="833"/>
      <c r="L99" s="834"/>
    </row>
    <row r="100" spans="1:12" x14ac:dyDescent="0.2">
      <c r="A100" s="164"/>
      <c r="B100" s="832"/>
      <c r="C100" s="833"/>
      <c r="D100" s="833"/>
      <c r="E100" s="833"/>
      <c r="F100" s="833"/>
      <c r="G100" s="833"/>
      <c r="H100" s="833"/>
      <c r="I100" s="833"/>
      <c r="J100" s="833"/>
      <c r="K100" s="833"/>
      <c r="L100" s="834"/>
    </row>
    <row r="101" spans="1:12" ht="15" x14ac:dyDescent="0.2">
      <c r="A101" s="164"/>
      <c r="B101" s="829" t="s">
        <v>669</v>
      </c>
      <c r="C101" s="830"/>
      <c r="D101" s="830"/>
      <c r="E101" s="830"/>
      <c r="F101" s="830"/>
      <c r="G101" s="830"/>
      <c r="H101" s="830"/>
      <c r="I101" s="830"/>
      <c r="J101" s="830"/>
      <c r="K101" s="830"/>
      <c r="L101" s="831"/>
    </row>
    <row r="102" spans="1:12" x14ac:dyDescent="0.2">
      <c r="A102" s="164"/>
      <c r="B102" s="832" t="s">
        <v>670</v>
      </c>
      <c r="C102" s="833"/>
      <c r="D102" s="833"/>
      <c r="E102" s="833"/>
      <c r="F102" s="833"/>
      <c r="G102" s="833"/>
      <c r="H102" s="833"/>
      <c r="I102" s="833"/>
      <c r="J102" s="833"/>
      <c r="K102" s="833"/>
      <c r="L102" s="834"/>
    </row>
    <row r="103" spans="1:12" x14ac:dyDescent="0.2">
      <c r="A103" s="164"/>
      <c r="B103" s="832" t="s">
        <v>671</v>
      </c>
      <c r="C103" s="833"/>
      <c r="D103" s="833"/>
      <c r="E103" s="833"/>
      <c r="F103" s="833"/>
      <c r="G103" s="833"/>
      <c r="H103" s="833"/>
      <c r="I103" s="833"/>
      <c r="J103" s="833"/>
      <c r="K103" s="833"/>
      <c r="L103" s="834"/>
    </row>
    <row r="104" spans="1:12" x14ac:dyDescent="0.2">
      <c r="A104" s="164"/>
      <c r="B104" s="832" t="s">
        <v>672</v>
      </c>
      <c r="C104" s="833"/>
      <c r="D104" s="833"/>
      <c r="E104" s="833"/>
      <c r="F104" s="833"/>
      <c r="G104" s="833"/>
      <c r="H104" s="833"/>
      <c r="I104" s="833"/>
      <c r="J104" s="833"/>
      <c r="K104" s="833"/>
      <c r="L104" s="834"/>
    </row>
    <row r="105" spans="1:12" x14ac:dyDescent="0.2">
      <c r="A105" s="164"/>
      <c r="B105" s="832"/>
      <c r="C105" s="833"/>
      <c r="D105" s="833"/>
      <c r="E105" s="833"/>
      <c r="F105" s="833"/>
      <c r="G105" s="833"/>
      <c r="H105" s="833"/>
      <c r="I105" s="833"/>
      <c r="J105" s="833"/>
      <c r="K105" s="833"/>
      <c r="L105" s="834"/>
    </row>
    <row r="106" spans="1:12" ht="15" x14ac:dyDescent="0.2">
      <c r="A106" s="164"/>
      <c r="B106" s="829" t="s">
        <v>673</v>
      </c>
      <c r="C106" s="830"/>
      <c r="D106" s="830"/>
      <c r="E106" s="830"/>
      <c r="F106" s="830"/>
      <c r="G106" s="830"/>
      <c r="H106" s="830"/>
      <c r="I106" s="830"/>
      <c r="J106" s="830"/>
      <c r="K106" s="830"/>
      <c r="L106" s="831"/>
    </row>
    <row r="107" spans="1:12" x14ac:dyDescent="0.2">
      <c r="A107" s="164"/>
      <c r="B107" s="832" t="s">
        <v>674</v>
      </c>
      <c r="C107" s="833"/>
      <c r="D107" s="833"/>
      <c r="E107" s="833"/>
      <c r="F107" s="833"/>
      <c r="G107" s="833"/>
      <c r="H107" s="833"/>
      <c r="I107" s="833"/>
      <c r="J107" s="833"/>
      <c r="K107" s="833"/>
      <c r="L107" s="834"/>
    </row>
    <row r="108" spans="1:12" x14ac:dyDescent="0.2">
      <c r="A108" s="164"/>
      <c r="B108" s="832" t="s">
        <v>675</v>
      </c>
      <c r="C108" s="833"/>
      <c r="D108" s="833"/>
      <c r="E108" s="833"/>
      <c r="F108" s="833"/>
      <c r="G108" s="833"/>
      <c r="H108" s="833"/>
      <c r="I108" s="833"/>
      <c r="J108" s="833"/>
      <c r="K108" s="833"/>
      <c r="L108" s="834"/>
    </row>
    <row r="109" spans="1:12" x14ac:dyDescent="0.2">
      <c r="A109" s="164"/>
      <c r="B109" s="832" t="s">
        <v>676</v>
      </c>
      <c r="C109" s="833"/>
      <c r="D109" s="833"/>
      <c r="E109" s="833"/>
      <c r="F109" s="833"/>
      <c r="G109" s="833"/>
      <c r="H109" s="833"/>
      <c r="I109" s="833"/>
      <c r="J109" s="833"/>
      <c r="K109" s="833"/>
      <c r="L109" s="834"/>
    </row>
    <row r="110" spans="1:12" x14ac:dyDescent="0.2">
      <c r="A110" s="164"/>
      <c r="B110" s="832"/>
      <c r="C110" s="833"/>
      <c r="D110" s="833"/>
      <c r="E110" s="833"/>
      <c r="F110" s="833"/>
      <c r="G110" s="833"/>
      <c r="H110" s="833"/>
      <c r="I110" s="833"/>
      <c r="J110" s="833"/>
      <c r="K110" s="833"/>
      <c r="L110" s="834"/>
    </row>
    <row r="111" spans="1:12" ht="15" x14ac:dyDescent="0.2">
      <c r="A111" s="164"/>
      <c r="B111" s="829" t="s">
        <v>677</v>
      </c>
      <c r="C111" s="830"/>
      <c r="D111" s="830"/>
      <c r="E111" s="830"/>
      <c r="F111" s="830"/>
      <c r="G111" s="830"/>
      <c r="H111" s="830"/>
      <c r="I111" s="830"/>
      <c r="J111" s="830"/>
      <c r="K111" s="830"/>
      <c r="L111" s="831"/>
    </row>
    <row r="112" spans="1:12" x14ac:dyDescent="0.2">
      <c r="A112" s="164"/>
      <c r="B112" s="832" t="s">
        <v>678</v>
      </c>
      <c r="C112" s="833"/>
      <c r="D112" s="833"/>
      <c r="E112" s="833"/>
      <c r="F112" s="833"/>
      <c r="G112" s="833"/>
      <c r="H112" s="833"/>
      <c r="I112" s="833"/>
      <c r="J112" s="833"/>
      <c r="K112" s="833"/>
      <c r="L112" s="834"/>
    </row>
    <row r="113" spans="1:12" x14ac:dyDescent="0.2">
      <c r="A113" s="164"/>
      <c r="B113" s="832" t="s">
        <v>679</v>
      </c>
      <c r="C113" s="833"/>
      <c r="D113" s="833"/>
      <c r="E113" s="833"/>
      <c r="F113" s="833"/>
      <c r="G113" s="833"/>
      <c r="H113" s="833"/>
      <c r="I113" s="833"/>
      <c r="J113" s="833"/>
      <c r="K113" s="833"/>
      <c r="L113" s="834"/>
    </row>
    <row r="114" spans="1:12" ht="15" thickBot="1" x14ac:dyDescent="0.25">
      <c r="A114" s="164"/>
      <c r="B114" s="839" t="s">
        <v>680</v>
      </c>
      <c r="C114" s="840"/>
      <c r="D114" s="840"/>
      <c r="E114" s="840"/>
      <c r="F114" s="840"/>
      <c r="G114" s="840"/>
      <c r="H114" s="840"/>
      <c r="I114" s="840"/>
      <c r="J114" s="840"/>
      <c r="K114" s="840"/>
      <c r="L114" s="841"/>
    </row>
  </sheetData>
  <mergeCells count="105">
    <mergeCell ref="B15:L15"/>
    <mergeCell ref="B8:L8"/>
    <mergeCell ref="B18:L18"/>
    <mergeCell ref="B19:L19"/>
    <mergeCell ref="B14:L14"/>
    <mergeCell ref="B10:L10"/>
    <mergeCell ref="B9:L9"/>
    <mergeCell ref="B12:L12"/>
    <mergeCell ref="B13:L13"/>
    <mergeCell ref="B30:L30"/>
    <mergeCell ref="B28:L28"/>
    <mergeCell ref="B29:L29"/>
    <mergeCell ref="B20:L20"/>
    <mergeCell ref="B23:L23"/>
    <mergeCell ref="B21:L21"/>
    <mergeCell ref="B22:L22"/>
    <mergeCell ref="B16:L16"/>
    <mergeCell ref="B17:L17"/>
    <mergeCell ref="B55:L55"/>
    <mergeCell ref="B56:L56"/>
    <mergeCell ref="B57:L57"/>
    <mergeCell ref="B58:L58"/>
    <mergeCell ref="B59:L59"/>
    <mergeCell ref="B61:L61"/>
    <mergeCell ref="B60:L60"/>
    <mergeCell ref="B39:L39"/>
    <mergeCell ref="B50:L50"/>
    <mergeCell ref="B51:L51"/>
    <mergeCell ref="B52:L52"/>
    <mergeCell ref="B53:L53"/>
    <mergeCell ref="B54:L54"/>
    <mergeCell ref="B40:L40"/>
    <mergeCell ref="B49:L49"/>
    <mergeCell ref="B69:L69"/>
    <mergeCell ref="B70:L70"/>
    <mergeCell ref="B71:L71"/>
    <mergeCell ref="B72:L72"/>
    <mergeCell ref="B73:L73"/>
    <mergeCell ref="B74:L74"/>
    <mergeCell ref="B62:L62"/>
    <mergeCell ref="B63:L63"/>
    <mergeCell ref="B64:L64"/>
    <mergeCell ref="B65:L65"/>
    <mergeCell ref="B66:L66"/>
    <mergeCell ref="B68:L68"/>
    <mergeCell ref="B67:L67"/>
    <mergeCell ref="B81:L81"/>
    <mergeCell ref="B82:L82"/>
    <mergeCell ref="B83:L83"/>
    <mergeCell ref="B84:L84"/>
    <mergeCell ref="B85:L85"/>
    <mergeCell ref="B86:L86"/>
    <mergeCell ref="B75:L75"/>
    <mergeCell ref="B76:L76"/>
    <mergeCell ref="B77:L77"/>
    <mergeCell ref="B78:L78"/>
    <mergeCell ref="B79:L79"/>
    <mergeCell ref="B80:L80"/>
    <mergeCell ref="B98:L98"/>
    <mergeCell ref="B99:L99"/>
    <mergeCell ref="B101:L101"/>
    <mergeCell ref="B102:L102"/>
    <mergeCell ref="B103:L103"/>
    <mergeCell ref="B104:L104"/>
    <mergeCell ref="B87:L87"/>
    <mergeCell ref="B88:L88"/>
    <mergeCell ref="B94:L94"/>
    <mergeCell ref="B95:L95"/>
    <mergeCell ref="B96:L96"/>
    <mergeCell ref="B97:L97"/>
    <mergeCell ref="B114:L114"/>
    <mergeCell ref="B105:L105"/>
    <mergeCell ref="B100:L100"/>
    <mergeCell ref="B111:L111"/>
    <mergeCell ref="B106:L106"/>
    <mergeCell ref="B107:L107"/>
    <mergeCell ref="B108:L108"/>
    <mergeCell ref="B109:L109"/>
    <mergeCell ref="B110:L110"/>
    <mergeCell ref="B112:L112"/>
    <mergeCell ref="B113:L113"/>
    <mergeCell ref="B7:L7"/>
    <mergeCell ref="B11:L11"/>
    <mergeCell ref="B5:L5"/>
    <mergeCell ref="B6:L6"/>
    <mergeCell ref="B41:L41"/>
    <mergeCell ref="B42:L42"/>
    <mergeCell ref="B43:L43"/>
    <mergeCell ref="B48:L48"/>
    <mergeCell ref="B47:L47"/>
    <mergeCell ref="B46:L46"/>
    <mergeCell ref="B45:L45"/>
    <mergeCell ref="B44:L44"/>
    <mergeCell ref="B31:L31"/>
    <mergeCell ref="B32:L32"/>
    <mergeCell ref="B35:L35"/>
    <mergeCell ref="B36:L36"/>
    <mergeCell ref="B37:L37"/>
    <mergeCell ref="B38:L38"/>
    <mergeCell ref="B33:L33"/>
    <mergeCell ref="B34:L34"/>
    <mergeCell ref="B26:L26"/>
    <mergeCell ref="B27:L27"/>
    <mergeCell ref="B25:L25"/>
    <mergeCell ref="B24:L24"/>
  </mergeCells>
  <pageMargins left="0.70866141732283472" right="0.70866141732283472" top="0.74803149606299213" bottom="0.74803149606299213" header="0.31496062992125984" footer="0.31496062992125984"/>
  <pageSetup paperSize="8" scale="92" fitToHeight="0" orientation="landscape" r:id="rId1"/>
  <headerFooter>
    <oddFooter>Page &amp;P</oddFooter>
  </headerFooter>
  <rowBreaks count="2" manualBreakCount="2">
    <brk id="40" max="11" man="1"/>
    <brk id="67"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7C2F-3592-42DC-B8CE-273FE1E2A750}">
  <sheetPr>
    <pageSetUpPr fitToPage="1"/>
  </sheetPr>
  <dimension ref="B3:L26"/>
  <sheetViews>
    <sheetView workbookViewId="0">
      <selection activeCell="B23" sqref="A1:XFD1048576"/>
    </sheetView>
  </sheetViews>
  <sheetFormatPr defaultRowHeight="14.25" x14ac:dyDescent="0.2"/>
  <cols>
    <col min="2" max="2" width="52.375" customWidth="1"/>
    <col min="3" max="3" width="12.625" customWidth="1"/>
    <col min="12" max="12" width="7.625" customWidth="1"/>
  </cols>
  <sheetData>
    <row r="3" spans="2:12" ht="15" thickBot="1" x14ac:dyDescent="0.25"/>
    <row r="4" spans="2:12" x14ac:dyDescent="0.2">
      <c r="B4" s="418"/>
      <c r="C4" s="419"/>
      <c r="D4" s="419"/>
      <c r="E4" s="419"/>
      <c r="F4" s="419"/>
      <c r="G4" s="419"/>
      <c r="H4" s="419"/>
      <c r="I4" s="419"/>
      <c r="J4" s="419"/>
      <c r="K4" s="419"/>
      <c r="L4" s="420"/>
    </row>
    <row r="5" spans="2:12" x14ac:dyDescent="0.2">
      <c r="B5" s="164"/>
      <c r="L5" s="254"/>
    </row>
    <row r="6" spans="2:12" x14ac:dyDescent="0.2">
      <c r="B6" s="164"/>
      <c r="L6" s="254"/>
    </row>
    <row r="7" spans="2:12" x14ac:dyDescent="0.2">
      <c r="B7" s="164"/>
      <c r="L7" s="254"/>
    </row>
    <row r="8" spans="2:12" ht="25.5" x14ac:dyDescent="0.2">
      <c r="B8" s="823" t="s">
        <v>1087</v>
      </c>
      <c r="C8" s="824"/>
      <c r="D8" s="824"/>
      <c r="E8" s="824"/>
      <c r="F8" s="824"/>
      <c r="G8" s="824"/>
      <c r="H8" s="824"/>
      <c r="I8" s="824"/>
      <c r="J8" s="824"/>
      <c r="K8" s="824"/>
      <c r="L8" s="825"/>
    </row>
    <row r="9" spans="2:12" ht="15.75" x14ac:dyDescent="0.25">
      <c r="B9" s="865">
        <v>45103</v>
      </c>
      <c r="C9" s="866"/>
      <c r="D9" s="866"/>
      <c r="E9" s="866"/>
      <c r="F9" s="866"/>
      <c r="G9" s="866"/>
      <c r="H9" s="866"/>
      <c r="I9" s="866"/>
      <c r="J9" s="866"/>
      <c r="K9" s="866"/>
      <c r="L9" s="867"/>
    </row>
    <row r="10" spans="2:12" ht="15.75" x14ac:dyDescent="0.25">
      <c r="B10" s="868"/>
      <c r="C10" s="869"/>
      <c r="D10" s="869"/>
      <c r="E10" s="869"/>
      <c r="F10" s="869"/>
      <c r="G10" s="869"/>
      <c r="H10" s="869"/>
      <c r="I10" s="869"/>
      <c r="J10" s="869"/>
      <c r="K10" s="869"/>
      <c r="L10" s="870"/>
    </row>
    <row r="11" spans="2:12" ht="15.75" x14ac:dyDescent="0.2">
      <c r="B11" s="871" t="s">
        <v>597</v>
      </c>
      <c r="C11" s="872"/>
      <c r="D11" s="872"/>
      <c r="E11" s="872"/>
      <c r="F11" s="872"/>
      <c r="G11" s="872"/>
      <c r="H11" s="872"/>
      <c r="I11" s="872"/>
      <c r="J11" s="872"/>
      <c r="K11" s="872"/>
      <c r="L11" s="873"/>
    </row>
    <row r="12" spans="2:12" ht="15" x14ac:dyDescent="0.2">
      <c r="B12" s="874"/>
      <c r="C12" s="875"/>
      <c r="D12" s="875"/>
      <c r="E12" s="875"/>
      <c r="F12" s="875"/>
      <c r="G12" s="875"/>
      <c r="H12" s="875"/>
      <c r="I12" s="875"/>
      <c r="J12" s="875"/>
      <c r="K12" s="875"/>
      <c r="L12" s="876"/>
    </row>
    <row r="13" spans="2:12" ht="15.75" x14ac:dyDescent="0.25">
      <c r="B13" s="874" t="s">
        <v>1088</v>
      </c>
      <c r="C13" s="875"/>
      <c r="D13" s="875"/>
      <c r="E13" s="875"/>
      <c r="F13" s="875"/>
      <c r="G13" s="875"/>
      <c r="H13" s="875"/>
      <c r="I13" s="875"/>
      <c r="J13" s="875"/>
      <c r="K13" s="875"/>
      <c r="L13" s="876"/>
    </row>
    <row r="14" spans="2:12" ht="16.5" customHeight="1" x14ac:dyDescent="0.2">
      <c r="B14" s="877" t="s">
        <v>1089</v>
      </c>
      <c r="C14" s="878"/>
      <c r="D14" s="878"/>
      <c r="E14" s="878"/>
      <c r="F14" s="878"/>
      <c r="G14" s="878"/>
      <c r="H14" s="878"/>
      <c r="I14" s="878"/>
      <c r="J14" s="878"/>
      <c r="K14" s="878"/>
      <c r="L14" s="879"/>
    </row>
    <row r="15" spans="2:12" ht="15.75" x14ac:dyDescent="0.2">
      <c r="B15" s="862" t="s">
        <v>1090</v>
      </c>
      <c r="C15" s="863"/>
      <c r="D15" s="863"/>
      <c r="E15" s="863"/>
      <c r="F15" s="863"/>
      <c r="G15" s="863"/>
      <c r="H15" s="863"/>
      <c r="I15" s="863"/>
      <c r="J15" s="863"/>
      <c r="K15" s="863"/>
      <c r="L15" s="864"/>
    </row>
    <row r="16" spans="2:12" ht="15.75" x14ac:dyDescent="0.2">
      <c r="B16" s="862" t="s">
        <v>1091</v>
      </c>
      <c r="C16" s="863"/>
      <c r="D16" s="863"/>
      <c r="E16" s="863"/>
      <c r="F16" s="863"/>
      <c r="G16" s="863"/>
      <c r="H16" s="863"/>
      <c r="I16" s="863"/>
      <c r="J16" s="863"/>
      <c r="K16" s="863"/>
      <c r="L16" s="864"/>
    </row>
    <row r="17" spans="2:12" ht="15" x14ac:dyDescent="0.2">
      <c r="B17" s="880"/>
      <c r="C17" s="881"/>
      <c r="D17" s="881"/>
      <c r="E17" s="881"/>
      <c r="F17" s="881"/>
      <c r="G17" s="881"/>
      <c r="H17" s="881"/>
      <c r="I17" s="881"/>
      <c r="J17" s="881"/>
      <c r="K17" s="881"/>
      <c r="L17" s="882"/>
    </row>
    <row r="18" spans="2:12" ht="15.75" x14ac:dyDescent="0.2">
      <c r="B18" s="871" t="s">
        <v>602</v>
      </c>
      <c r="C18" s="872"/>
      <c r="D18" s="872"/>
      <c r="E18" s="872"/>
      <c r="F18" s="872"/>
      <c r="G18" s="872"/>
      <c r="H18" s="872"/>
      <c r="I18" s="872"/>
      <c r="J18" s="872"/>
      <c r="K18" s="872"/>
      <c r="L18" s="873"/>
    </row>
    <row r="19" spans="2:12" ht="15.75" x14ac:dyDescent="0.2">
      <c r="B19" s="862" t="s">
        <v>1092</v>
      </c>
      <c r="C19" s="863"/>
      <c r="D19" s="863"/>
      <c r="E19" s="863"/>
      <c r="F19" s="863"/>
      <c r="G19" s="863"/>
      <c r="H19" s="863"/>
      <c r="I19" s="863"/>
      <c r="J19" s="863"/>
      <c r="K19" s="863"/>
      <c r="L19" s="864"/>
    </row>
    <row r="20" spans="2:12" ht="15.75" x14ac:dyDescent="0.2">
      <c r="B20" s="862" t="s">
        <v>1093</v>
      </c>
      <c r="C20" s="863"/>
      <c r="D20" s="863"/>
      <c r="E20" s="863"/>
      <c r="F20" s="863"/>
      <c r="G20" s="863"/>
      <c r="H20" s="863"/>
      <c r="I20" s="863"/>
      <c r="J20" s="863"/>
      <c r="K20" s="863"/>
      <c r="L20" s="864"/>
    </row>
    <row r="21" spans="2:12" ht="15.75" x14ac:dyDescent="0.2">
      <c r="B21" s="862" t="s">
        <v>1094</v>
      </c>
      <c r="C21" s="863"/>
      <c r="D21" s="863"/>
      <c r="E21" s="863"/>
      <c r="F21" s="863"/>
      <c r="G21" s="863"/>
      <c r="H21" s="863"/>
      <c r="I21" s="863"/>
      <c r="J21" s="863"/>
      <c r="K21" s="863"/>
      <c r="L21" s="864"/>
    </row>
    <row r="22" spans="2:12" ht="15.75" x14ac:dyDescent="0.2">
      <c r="B22" s="862" t="s">
        <v>1095</v>
      </c>
      <c r="C22" s="863"/>
      <c r="D22" s="863"/>
      <c r="E22" s="863"/>
      <c r="F22" s="863"/>
      <c r="G22" s="863"/>
      <c r="H22" s="863"/>
      <c r="I22" s="863"/>
      <c r="J22" s="863"/>
      <c r="K22" s="863"/>
      <c r="L22" s="864"/>
    </row>
    <row r="23" spans="2:12" ht="15.75" x14ac:dyDescent="0.2">
      <c r="B23" s="862" t="s">
        <v>1096</v>
      </c>
      <c r="C23" s="863"/>
      <c r="D23" s="863"/>
      <c r="E23" s="863"/>
      <c r="F23" s="863"/>
      <c r="G23" s="863"/>
      <c r="H23" s="863"/>
      <c r="I23" s="863"/>
      <c r="J23" s="863"/>
      <c r="K23" s="863"/>
      <c r="L23" s="864"/>
    </row>
    <row r="24" spans="2:12" x14ac:dyDescent="0.2">
      <c r="B24" s="842"/>
      <c r="C24" s="843"/>
      <c r="D24" s="843"/>
      <c r="E24" s="843"/>
      <c r="F24" s="843"/>
      <c r="G24" s="843"/>
      <c r="H24" s="843"/>
      <c r="I24" s="843"/>
      <c r="J24" s="843"/>
      <c r="K24" s="843"/>
      <c r="L24" s="844"/>
    </row>
    <row r="25" spans="2:12" x14ac:dyDescent="0.2">
      <c r="B25" s="832"/>
      <c r="C25" s="833"/>
      <c r="D25" s="833"/>
      <c r="E25" s="833"/>
      <c r="F25" s="833"/>
      <c r="G25" s="833"/>
      <c r="H25" s="833"/>
      <c r="I25" s="833"/>
      <c r="J25" s="833"/>
      <c r="K25" s="833"/>
      <c r="L25" s="834"/>
    </row>
    <row r="26" spans="2:12" ht="15" thickBot="1" x14ac:dyDescent="0.25">
      <c r="B26" s="839"/>
      <c r="C26" s="840"/>
      <c r="D26" s="840"/>
      <c r="E26" s="840"/>
      <c r="F26" s="840"/>
      <c r="G26" s="840"/>
      <c r="H26" s="840"/>
      <c r="I26" s="840"/>
      <c r="J26" s="840"/>
      <c r="K26" s="840"/>
      <c r="L26" s="841"/>
    </row>
  </sheetData>
  <mergeCells count="19">
    <mergeCell ref="B19:L19"/>
    <mergeCell ref="B8:L8"/>
    <mergeCell ref="B9:L9"/>
    <mergeCell ref="B10:L10"/>
    <mergeCell ref="B11:L11"/>
    <mergeCell ref="B12:L12"/>
    <mergeCell ref="B13:L13"/>
    <mergeCell ref="B14:L14"/>
    <mergeCell ref="B15:L15"/>
    <mergeCell ref="B16:L16"/>
    <mergeCell ref="B17:L17"/>
    <mergeCell ref="B18:L18"/>
    <mergeCell ref="B26:L26"/>
    <mergeCell ref="B25:L25"/>
    <mergeCell ref="B20:L20"/>
    <mergeCell ref="B21:L21"/>
    <mergeCell ref="B22:L22"/>
    <mergeCell ref="B23:L23"/>
    <mergeCell ref="B24:L24"/>
  </mergeCells>
  <pageMargins left="0.7" right="0.7" top="0.75" bottom="0.75" header="0.3" footer="0.3"/>
  <pageSetup scale="73" fitToHeight="0"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D37-9802-42FF-9B56-22DD88677469}">
  <sheetPr>
    <tabColor theme="7"/>
    <pageSetUpPr fitToPage="1"/>
  </sheetPr>
  <dimension ref="B2:H48"/>
  <sheetViews>
    <sheetView view="pageBreakPreview" topLeftCell="A2" zoomScale="93" zoomScaleNormal="100" zoomScaleSheetLayoutView="93" workbookViewId="0">
      <selection activeCell="D13" sqref="D13:G13"/>
    </sheetView>
  </sheetViews>
  <sheetFormatPr defaultRowHeight="14.25" x14ac:dyDescent="0.2"/>
  <cols>
    <col min="2" max="2" width="18" customWidth="1"/>
    <col min="3" max="4" width="46.5" customWidth="1"/>
    <col min="5" max="7" width="18.75" customWidth="1"/>
    <col min="8" max="8" width="58.25" customWidth="1"/>
  </cols>
  <sheetData>
    <row r="2" spans="2:8" ht="15" thickBot="1" x14ac:dyDescent="0.25"/>
    <row r="3" spans="2:8" ht="15" thickTop="1" x14ac:dyDescent="0.2">
      <c r="B3" s="68"/>
      <c r="C3" s="69"/>
      <c r="D3" s="69"/>
      <c r="E3" s="69"/>
      <c r="F3" s="69"/>
      <c r="G3" s="69"/>
      <c r="H3" s="69"/>
    </row>
    <row r="4" spans="2:8" x14ac:dyDescent="0.2">
      <c r="B4" s="73"/>
      <c r="C4" s="61"/>
      <c r="D4" s="61"/>
      <c r="E4" s="61"/>
      <c r="F4" s="61"/>
      <c r="G4" s="61"/>
      <c r="H4" s="61"/>
    </row>
    <row r="5" spans="2:8" x14ac:dyDescent="0.2">
      <c r="B5" s="73"/>
      <c r="C5" s="61"/>
      <c r="D5" s="61"/>
      <c r="E5" s="61"/>
      <c r="F5" s="61"/>
      <c r="G5" s="61"/>
      <c r="H5" s="61"/>
    </row>
    <row r="6" spans="2:8" ht="20.25" x14ac:dyDescent="0.3">
      <c r="B6" s="70" t="s">
        <v>681</v>
      </c>
      <c r="C6" s="61"/>
      <c r="D6" s="61"/>
      <c r="E6" s="61"/>
      <c r="F6" s="61"/>
      <c r="G6" s="61"/>
      <c r="H6" s="61"/>
    </row>
    <row r="7" spans="2:8" ht="20.25" x14ac:dyDescent="0.3">
      <c r="B7" s="70" t="s">
        <v>1063</v>
      </c>
      <c r="C7" s="61"/>
      <c r="D7" s="61"/>
      <c r="E7" s="61"/>
      <c r="F7" s="61"/>
      <c r="G7" s="61"/>
      <c r="H7" s="61"/>
    </row>
    <row r="8" spans="2:8" s="20" customFormat="1" ht="15.75" x14ac:dyDescent="0.25">
      <c r="B8" s="72" t="s">
        <v>682</v>
      </c>
      <c r="C8" s="61"/>
      <c r="D8" s="63"/>
      <c r="E8" s="63"/>
      <c r="F8" s="63"/>
      <c r="G8" s="63"/>
      <c r="H8" s="63"/>
    </row>
    <row r="9" spans="2:8" ht="15.75" x14ac:dyDescent="0.25">
      <c r="B9" s="448" t="s">
        <v>683</v>
      </c>
      <c r="C9" s="66"/>
      <c r="F9" s="65"/>
      <c r="G9" s="65"/>
      <c r="H9" s="65"/>
    </row>
    <row r="10" spans="2:8" ht="15.75" x14ac:dyDescent="0.25">
      <c r="B10" s="449" t="s">
        <v>684</v>
      </c>
      <c r="C10" s="66"/>
      <c r="D10" s="61"/>
      <c r="E10" s="61"/>
      <c r="F10" s="61"/>
      <c r="G10" s="61"/>
      <c r="H10" s="61"/>
    </row>
    <row r="11" spans="2:8" ht="15.75" x14ac:dyDescent="0.25">
      <c r="B11" s="450"/>
      <c r="C11" s="61"/>
      <c r="D11" s="66"/>
      <c r="E11" s="66"/>
      <c r="F11" s="66"/>
      <c r="G11" s="66"/>
      <c r="H11" s="66"/>
    </row>
    <row r="12" spans="2:8" ht="1.5" customHeight="1" x14ac:dyDescent="0.25">
      <c r="B12" s="66"/>
      <c r="C12" s="66"/>
      <c r="D12" s="66"/>
      <c r="E12" s="66"/>
      <c r="F12" s="66"/>
      <c r="G12" s="66"/>
      <c r="H12" s="66"/>
    </row>
    <row r="13" spans="2:8" s="146" customFormat="1" ht="31.5" x14ac:dyDescent="0.2">
      <c r="B13" s="440" t="s">
        <v>685</v>
      </c>
      <c r="C13" s="440" t="s">
        <v>686</v>
      </c>
      <c r="D13" s="816" t="s">
        <v>687</v>
      </c>
      <c r="E13" s="816" t="s">
        <v>688</v>
      </c>
      <c r="F13" s="816" t="s">
        <v>689</v>
      </c>
      <c r="G13" s="816" t="s">
        <v>690</v>
      </c>
      <c r="H13" s="440" t="s">
        <v>691</v>
      </c>
    </row>
    <row r="14" spans="2:8" s="146" customFormat="1" ht="15" x14ac:dyDescent="0.2">
      <c r="B14" s="441" t="s">
        <v>692</v>
      </c>
      <c r="C14" s="441" t="s">
        <v>693</v>
      </c>
      <c r="D14" s="442" t="s">
        <v>694</v>
      </c>
      <c r="E14" s="442">
        <v>7</v>
      </c>
      <c r="F14" s="443">
        <v>43647</v>
      </c>
      <c r="G14" s="443" t="s">
        <v>695</v>
      </c>
      <c r="H14" s="444" t="s">
        <v>696</v>
      </c>
    </row>
    <row r="15" spans="2:8" s="146" customFormat="1" ht="15" x14ac:dyDescent="0.2">
      <c r="B15" s="445" t="s">
        <v>697</v>
      </c>
      <c r="C15" s="444" t="s">
        <v>698</v>
      </c>
      <c r="D15" s="444" t="s">
        <v>699</v>
      </c>
      <c r="E15" s="444" t="s">
        <v>700</v>
      </c>
      <c r="F15" s="446" t="s">
        <v>701</v>
      </c>
      <c r="G15" s="446"/>
      <c r="H15" s="444" t="s">
        <v>696</v>
      </c>
    </row>
    <row r="16" spans="2:8" s="146" customFormat="1" ht="15" x14ac:dyDescent="0.2">
      <c r="B16" s="445" t="s">
        <v>697</v>
      </c>
      <c r="C16" s="444" t="s">
        <v>698</v>
      </c>
      <c r="D16" s="444" t="s">
        <v>699</v>
      </c>
      <c r="E16" s="444" t="s">
        <v>700</v>
      </c>
      <c r="F16" s="446" t="s">
        <v>701</v>
      </c>
      <c r="G16" s="446"/>
      <c r="H16" s="444" t="s">
        <v>696</v>
      </c>
    </row>
    <row r="17" spans="2:8" s="146" customFormat="1" ht="15" x14ac:dyDescent="0.2">
      <c r="B17" s="445" t="s">
        <v>697</v>
      </c>
      <c r="C17" s="444" t="s">
        <v>698</v>
      </c>
      <c r="D17" s="444" t="s">
        <v>699</v>
      </c>
      <c r="E17" s="444" t="s">
        <v>700</v>
      </c>
      <c r="F17" s="446" t="s">
        <v>701</v>
      </c>
      <c r="G17" s="446"/>
      <c r="H17" s="444" t="s">
        <v>696</v>
      </c>
    </row>
    <row r="18" spans="2:8" s="146" customFormat="1" ht="15" x14ac:dyDescent="0.2">
      <c r="B18" s="441"/>
      <c r="C18" s="441"/>
      <c r="D18" s="441"/>
      <c r="E18" s="441"/>
      <c r="F18" s="441"/>
      <c r="G18" s="441"/>
      <c r="H18" s="441"/>
    </row>
    <row r="19" spans="2:8" s="146" customFormat="1" ht="15" x14ac:dyDescent="0.2">
      <c r="B19" s="441"/>
      <c r="C19" s="441"/>
      <c r="D19" s="441"/>
      <c r="E19" s="441"/>
      <c r="F19" s="441"/>
      <c r="G19" s="441"/>
      <c r="H19" s="441"/>
    </row>
    <row r="20" spans="2:8" s="146" customFormat="1" ht="15" x14ac:dyDescent="0.2">
      <c r="B20" s="441"/>
      <c r="C20" s="441"/>
      <c r="D20" s="441"/>
      <c r="E20" s="441"/>
      <c r="F20" s="441"/>
      <c r="G20" s="441"/>
      <c r="H20" s="441"/>
    </row>
    <row r="21" spans="2:8" s="146" customFormat="1" ht="15" x14ac:dyDescent="0.2">
      <c r="B21" s="441"/>
      <c r="C21" s="441"/>
      <c r="D21" s="441"/>
      <c r="E21" s="441"/>
      <c r="F21" s="441"/>
      <c r="G21" s="441"/>
      <c r="H21" s="441"/>
    </row>
    <row r="22" spans="2:8" s="146" customFormat="1" ht="15" x14ac:dyDescent="0.2">
      <c r="B22" s="441"/>
      <c r="C22" s="441"/>
      <c r="D22" s="441"/>
      <c r="E22" s="441"/>
      <c r="F22" s="441"/>
      <c r="G22" s="441"/>
      <c r="H22" s="441"/>
    </row>
    <row r="23" spans="2:8" s="146" customFormat="1" ht="15" x14ac:dyDescent="0.2">
      <c r="B23" s="441"/>
      <c r="C23" s="441"/>
      <c r="D23" s="441"/>
      <c r="E23" s="441"/>
      <c r="F23" s="441"/>
      <c r="G23" s="441"/>
      <c r="H23" s="441"/>
    </row>
    <row r="24" spans="2:8" s="146" customFormat="1" ht="15" x14ac:dyDescent="0.2">
      <c r="B24" s="441"/>
      <c r="C24" s="441"/>
      <c r="D24" s="441"/>
      <c r="E24" s="441"/>
      <c r="F24" s="441"/>
      <c r="G24" s="441"/>
      <c r="H24" s="441"/>
    </row>
    <row r="25" spans="2:8" s="146" customFormat="1" ht="15" x14ac:dyDescent="0.2">
      <c r="B25" s="441"/>
      <c r="C25" s="441"/>
      <c r="D25" s="441"/>
      <c r="E25" s="441"/>
      <c r="F25" s="441"/>
      <c r="G25" s="441"/>
      <c r="H25" s="441"/>
    </row>
    <row r="26" spans="2:8" s="146" customFormat="1" ht="15" x14ac:dyDescent="0.2">
      <c r="B26" s="441"/>
      <c r="C26" s="441"/>
      <c r="D26" s="441"/>
      <c r="E26" s="441"/>
      <c r="F26" s="441"/>
      <c r="G26" s="441"/>
      <c r="H26" s="441"/>
    </row>
    <row r="27" spans="2:8" s="146" customFormat="1" ht="15" x14ac:dyDescent="0.2">
      <c r="B27" s="441"/>
      <c r="C27" s="441"/>
      <c r="D27" s="441"/>
      <c r="E27" s="441"/>
      <c r="F27" s="441"/>
      <c r="G27" s="441"/>
      <c r="H27" s="441"/>
    </row>
    <row r="28" spans="2:8" s="146" customFormat="1" ht="15" x14ac:dyDescent="0.2">
      <c r="B28" s="441"/>
      <c r="C28" s="441"/>
      <c r="D28" s="441"/>
      <c r="E28" s="441"/>
      <c r="F28" s="441"/>
      <c r="G28" s="441"/>
      <c r="H28" s="441"/>
    </row>
    <row r="29" spans="2:8" s="146" customFormat="1" ht="15" x14ac:dyDescent="0.2">
      <c r="B29" s="441"/>
      <c r="C29" s="441"/>
      <c r="D29" s="441"/>
      <c r="E29" s="441"/>
      <c r="F29" s="441"/>
      <c r="G29" s="441"/>
      <c r="H29" s="441"/>
    </row>
    <row r="30" spans="2:8" s="146" customFormat="1" ht="15" x14ac:dyDescent="0.2">
      <c r="B30" s="441"/>
      <c r="C30" s="441"/>
      <c r="D30" s="441"/>
      <c r="E30" s="441"/>
      <c r="F30" s="441"/>
      <c r="G30" s="441"/>
      <c r="H30" s="441"/>
    </row>
    <row r="31" spans="2:8" s="146" customFormat="1" ht="15" x14ac:dyDescent="0.2">
      <c r="B31" s="441"/>
      <c r="C31" s="441"/>
      <c r="D31" s="441"/>
      <c r="E31" s="441"/>
      <c r="F31" s="441"/>
      <c r="G31" s="441"/>
      <c r="H31" s="441"/>
    </row>
    <row r="32" spans="2:8" s="146" customFormat="1" ht="15" x14ac:dyDescent="0.2">
      <c r="B32" s="441"/>
      <c r="C32" s="441"/>
      <c r="D32" s="441"/>
      <c r="E32" s="441"/>
      <c r="F32" s="441"/>
      <c r="G32" s="441"/>
      <c r="H32" s="441"/>
    </row>
    <row r="33" spans="2:8" s="146" customFormat="1" ht="15" x14ac:dyDescent="0.2">
      <c r="B33" s="441"/>
      <c r="C33" s="441"/>
      <c r="D33" s="441"/>
      <c r="E33" s="441"/>
      <c r="F33" s="441"/>
      <c r="G33" s="441"/>
      <c r="H33" s="441"/>
    </row>
    <row r="34" spans="2:8" s="146" customFormat="1" ht="15" x14ac:dyDescent="0.2">
      <c r="B34" s="441"/>
      <c r="C34" s="441"/>
      <c r="D34" s="441"/>
      <c r="E34" s="441"/>
      <c r="F34" s="441"/>
      <c r="G34" s="441"/>
      <c r="H34" s="441"/>
    </row>
    <row r="35" spans="2:8" s="146" customFormat="1" ht="15" x14ac:dyDescent="0.2">
      <c r="B35" s="441"/>
      <c r="C35" s="441"/>
      <c r="D35" s="441"/>
      <c r="E35" s="441"/>
      <c r="F35" s="441"/>
      <c r="G35" s="441"/>
      <c r="H35" s="441"/>
    </row>
    <row r="36" spans="2:8" s="146" customFormat="1" ht="15" x14ac:dyDescent="0.2">
      <c r="B36" s="441"/>
      <c r="C36" s="441"/>
      <c r="D36" s="441"/>
      <c r="E36" s="441"/>
      <c r="F36" s="441"/>
      <c r="G36" s="441"/>
      <c r="H36" s="441"/>
    </row>
    <row r="37" spans="2:8" s="146" customFormat="1" ht="15" x14ac:dyDescent="0.2">
      <c r="B37" s="441"/>
      <c r="C37" s="441"/>
      <c r="D37" s="441"/>
      <c r="E37" s="441"/>
      <c r="F37" s="441"/>
      <c r="G37" s="441"/>
      <c r="H37" s="441"/>
    </row>
    <row r="38" spans="2:8" s="146" customFormat="1" ht="15" x14ac:dyDescent="0.2">
      <c r="B38" s="441"/>
      <c r="C38" s="441"/>
      <c r="D38" s="441"/>
      <c r="E38" s="441"/>
      <c r="F38" s="441"/>
      <c r="G38" s="441"/>
      <c r="H38" s="441"/>
    </row>
    <row r="39" spans="2:8" s="146" customFormat="1" ht="15" x14ac:dyDescent="0.2">
      <c r="B39" s="441"/>
      <c r="C39" s="441"/>
      <c r="D39" s="441"/>
      <c r="E39" s="441"/>
      <c r="F39" s="441"/>
      <c r="G39" s="441"/>
      <c r="H39" s="441"/>
    </row>
    <row r="40" spans="2:8" s="146" customFormat="1" ht="15" x14ac:dyDescent="0.2">
      <c r="B40" s="441"/>
      <c r="C40" s="441"/>
      <c r="D40" s="441"/>
      <c r="E40" s="441"/>
      <c r="F40" s="441"/>
      <c r="G40" s="441"/>
      <c r="H40" s="441"/>
    </row>
    <row r="41" spans="2:8" s="146" customFormat="1" ht="15" x14ac:dyDescent="0.2">
      <c r="B41" s="441"/>
      <c r="C41" s="441"/>
      <c r="D41" s="441"/>
      <c r="E41" s="441"/>
      <c r="F41" s="441"/>
      <c r="G41" s="441"/>
      <c r="H41" s="441"/>
    </row>
    <row r="42" spans="2:8" s="146" customFormat="1" ht="15" x14ac:dyDescent="0.2">
      <c r="B42" s="441"/>
      <c r="C42" s="441"/>
      <c r="D42" s="441"/>
      <c r="E42" s="441"/>
      <c r="F42" s="441"/>
      <c r="G42" s="441"/>
      <c r="H42" s="441"/>
    </row>
    <row r="43" spans="2:8" s="146" customFormat="1" ht="15.75" x14ac:dyDescent="0.2">
      <c r="B43" s="447"/>
      <c r="C43" s="447"/>
      <c r="D43" s="440"/>
      <c r="E43" s="440"/>
      <c r="F43" s="440"/>
      <c r="G43" s="440"/>
      <c r="H43" s="440"/>
    </row>
    <row r="44" spans="2:8" s="146" customFormat="1" x14ac:dyDescent="0.2">
      <c r="B44" s="145"/>
      <c r="C44" s="145"/>
      <c r="D44" s="145"/>
      <c r="E44" s="145"/>
      <c r="F44" s="145"/>
      <c r="G44" s="145"/>
      <c r="H44" s="145"/>
    </row>
    <row r="45" spans="2:8" s="146" customFormat="1" x14ac:dyDescent="0.2">
      <c r="B45" s="145"/>
      <c r="C45" s="145"/>
      <c r="D45" s="145"/>
      <c r="E45" s="145"/>
      <c r="F45" s="145"/>
      <c r="G45" s="145"/>
      <c r="H45" s="145"/>
    </row>
    <row r="46" spans="2:8" s="146" customFormat="1" x14ac:dyDescent="0.2">
      <c r="B46" s="145"/>
      <c r="C46" s="145"/>
      <c r="D46" s="145"/>
      <c r="E46" s="145"/>
      <c r="F46" s="145"/>
      <c r="G46" s="145"/>
      <c r="H46" s="145"/>
    </row>
    <row r="47" spans="2:8" s="146" customFormat="1" ht="15" thickBot="1" x14ac:dyDescent="0.25">
      <c r="B47" s="147"/>
      <c r="C47" s="147"/>
      <c r="D47" s="147"/>
      <c r="E47" s="147"/>
      <c r="F47" s="147"/>
      <c r="G47" s="147"/>
      <c r="H47" s="147"/>
    </row>
    <row r="48" spans="2:8" ht="15" thickTop="1" x14ac:dyDescent="0.2"/>
  </sheetData>
  <pageMargins left="0.7" right="0.7" top="0.75" bottom="0.75" header="0.3" footer="0.3"/>
  <pageSetup paperSize="9" scale="5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7746D-5A50-4561-B7E1-DDDFD6FDC376}">
  <sheetPr codeName="Sheet2">
    <tabColor theme="7" tint="0.79998168889431442"/>
  </sheetPr>
  <dimension ref="A1:P95"/>
  <sheetViews>
    <sheetView zoomScale="115" zoomScaleNormal="115" workbookViewId="0">
      <selection activeCell="B31" sqref="B31"/>
    </sheetView>
  </sheetViews>
  <sheetFormatPr defaultRowHeight="14.25" x14ac:dyDescent="0.2"/>
  <cols>
    <col min="1" max="2" width="16.875" customWidth="1"/>
    <col min="3" max="3" width="31" customWidth="1"/>
    <col min="4" max="4" width="8.75" customWidth="1"/>
    <col min="5" max="5" width="9.875" customWidth="1"/>
    <col min="6" max="6" width="10" customWidth="1"/>
    <col min="7" max="8" width="9.375" customWidth="1"/>
    <col min="12" max="13" width="9.375" customWidth="1"/>
    <col min="14" max="15" width="9" customWidth="1"/>
  </cols>
  <sheetData>
    <row r="1" spans="1:16" ht="15" thickTop="1" x14ac:dyDescent="0.2">
      <c r="A1" s="68"/>
      <c r="B1" s="69"/>
      <c r="C1" s="69"/>
      <c r="D1" s="69"/>
      <c r="E1" s="69"/>
      <c r="F1" s="69"/>
      <c r="G1" s="69"/>
      <c r="H1" s="69"/>
      <c r="I1" s="69"/>
      <c r="J1" s="69"/>
      <c r="K1" s="69"/>
      <c r="L1" s="69"/>
      <c r="M1" s="104"/>
      <c r="N1" s="104"/>
      <c r="O1" s="105"/>
      <c r="P1" s="106"/>
    </row>
    <row r="2" spans="1:16" ht="20.25" x14ac:dyDescent="0.3">
      <c r="A2" s="154" t="s">
        <v>702</v>
      </c>
      <c r="B2" s="62"/>
      <c r="C2" s="61"/>
      <c r="D2" s="61"/>
      <c r="E2" s="61"/>
      <c r="F2" s="61"/>
      <c r="G2" s="61"/>
      <c r="H2" s="61"/>
      <c r="I2" s="61"/>
      <c r="J2" s="61"/>
      <c r="K2" s="61"/>
      <c r="L2" s="61"/>
      <c r="M2" s="105"/>
      <c r="N2" s="105"/>
      <c r="O2" s="105"/>
      <c r="P2" s="107"/>
    </row>
    <row r="3" spans="1:16" s="20" customFormat="1" ht="15.75" x14ac:dyDescent="0.25">
      <c r="A3" s="155" t="s">
        <v>703</v>
      </c>
      <c r="B3" s="148"/>
      <c r="C3" s="63"/>
      <c r="D3" s="63"/>
      <c r="E3" s="63"/>
      <c r="F3" s="63"/>
      <c r="G3" s="63"/>
      <c r="H3" s="63"/>
      <c r="I3" s="63"/>
      <c r="J3" s="63"/>
      <c r="K3" s="63"/>
      <c r="L3" s="63"/>
      <c r="M3" s="108"/>
      <c r="N3" s="108"/>
      <c r="O3" s="108"/>
      <c r="P3" s="109"/>
    </row>
    <row r="4" spans="1:16" ht="15" x14ac:dyDescent="0.2">
      <c r="A4" s="153" t="s">
        <v>0</v>
      </c>
      <c r="B4" s="64"/>
      <c r="D4" s="65"/>
      <c r="E4" s="65"/>
      <c r="F4" s="61"/>
      <c r="G4" s="61"/>
      <c r="H4" s="61"/>
      <c r="I4" s="61"/>
      <c r="J4" s="61"/>
      <c r="K4" s="61"/>
      <c r="L4" s="61"/>
      <c r="M4" s="105"/>
      <c r="N4" s="105"/>
      <c r="O4" s="105"/>
      <c r="P4" s="107"/>
    </row>
    <row r="5" spans="1:16" x14ac:dyDescent="0.2">
      <c r="A5" s="73"/>
      <c r="B5" s="61"/>
      <c r="C5" s="61"/>
      <c r="D5" s="61"/>
      <c r="E5" s="61"/>
      <c r="F5" s="61"/>
      <c r="G5" s="61"/>
      <c r="H5" s="61"/>
      <c r="I5" s="61"/>
      <c r="J5" s="61"/>
      <c r="K5" s="61"/>
      <c r="L5" s="61"/>
      <c r="M5" s="105"/>
      <c r="N5" s="105"/>
      <c r="O5" s="105"/>
      <c r="P5" s="107"/>
    </row>
    <row r="6" spans="1:16" ht="15" x14ac:dyDescent="0.25">
      <c r="A6" s="73"/>
      <c r="B6" s="61"/>
      <c r="C6" s="66"/>
      <c r="D6" s="66"/>
      <c r="E6" s="61"/>
      <c r="F6" s="61"/>
      <c r="G6" s="61"/>
      <c r="H6" s="61"/>
      <c r="I6" s="61"/>
      <c r="J6" s="61"/>
      <c r="K6" s="61"/>
      <c r="L6" s="61"/>
      <c r="M6" s="105"/>
      <c r="N6" s="105"/>
      <c r="O6" s="105"/>
      <c r="P6" s="107"/>
    </row>
    <row r="7" spans="1:16" ht="30" x14ac:dyDescent="0.2">
      <c r="A7" s="73"/>
      <c r="B7" s="61"/>
      <c r="C7" s="74"/>
      <c r="D7" s="61"/>
      <c r="E7" s="49" t="s">
        <v>704</v>
      </c>
      <c r="F7" s="49" t="s">
        <v>705</v>
      </c>
      <c r="G7" s="49" t="s">
        <v>706</v>
      </c>
      <c r="H7" s="49" t="s">
        <v>707</v>
      </c>
      <c r="I7" s="61"/>
      <c r="J7" s="61"/>
      <c r="K7" s="61"/>
      <c r="L7" s="61"/>
      <c r="M7" s="105"/>
      <c r="N7" s="105"/>
      <c r="O7" s="105"/>
      <c r="P7" s="107"/>
    </row>
    <row r="8" spans="1:16" ht="15" x14ac:dyDescent="0.2">
      <c r="B8" s="61"/>
      <c r="C8" s="890" t="s">
        <v>708</v>
      </c>
      <c r="D8" s="891"/>
      <c r="E8" s="134">
        <f>G27</f>
        <v>1269.1099999999999</v>
      </c>
      <c r="F8" s="50"/>
      <c r="G8" s="50"/>
      <c r="H8" s="50"/>
      <c r="I8" s="61"/>
      <c r="J8" s="61"/>
      <c r="K8" s="61"/>
      <c r="L8" s="61"/>
      <c r="M8" s="105"/>
      <c r="N8" s="105"/>
      <c r="O8" s="105"/>
      <c r="P8" s="107"/>
    </row>
    <row r="9" spans="1:16" x14ac:dyDescent="0.2">
      <c r="A9" s="73"/>
      <c r="B9" s="61"/>
      <c r="C9" s="892" t="s">
        <v>709</v>
      </c>
      <c r="D9" s="893"/>
      <c r="E9" s="116">
        <f>E16*E8</f>
        <v>228.43979999999996</v>
      </c>
      <c r="F9" s="58"/>
      <c r="G9" s="58"/>
      <c r="H9" s="58"/>
      <c r="I9" s="61"/>
      <c r="J9" s="61"/>
      <c r="K9" s="61"/>
      <c r="L9" s="61"/>
      <c r="M9" s="105"/>
      <c r="N9" s="105"/>
      <c r="O9" s="105"/>
      <c r="P9" s="107"/>
    </row>
    <row r="10" spans="1:16" x14ac:dyDescent="0.2">
      <c r="A10" s="73"/>
      <c r="B10" s="61"/>
      <c r="C10" s="892" t="s">
        <v>710</v>
      </c>
      <c r="D10" s="893"/>
      <c r="E10" s="116">
        <f>E17*E8</f>
        <v>317.27749999999997</v>
      </c>
      <c r="F10" s="57"/>
      <c r="G10" s="57"/>
      <c r="H10" s="57"/>
      <c r="I10" s="61"/>
      <c r="J10" s="61"/>
      <c r="K10" s="61"/>
      <c r="L10" s="61"/>
      <c r="M10" s="105"/>
      <c r="N10" s="105"/>
      <c r="O10" s="105"/>
      <c r="P10" s="107"/>
    </row>
    <row r="11" spans="1:16" ht="15" x14ac:dyDescent="0.2">
      <c r="A11" s="73"/>
      <c r="B11" s="61"/>
      <c r="C11" s="888" t="s">
        <v>711</v>
      </c>
      <c r="D11" s="889"/>
      <c r="E11" s="117">
        <f>SUM(E8:E10)</f>
        <v>1814.8272999999997</v>
      </c>
      <c r="F11" s="59">
        <f>SUM(F8:F10)</f>
        <v>0</v>
      </c>
      <c r="G11" s="59">
        <f>SUM(G8:G10)</f>
        <v>0</v>
      </c>
      <c r="H11" s="59">
        <f>SUM(H8:H10)</f>
        <v>0</v>
      </c>
      <c r="I11" s="61"/>
      <c r="J11" s="61"/>
      <c r="K11" s="61"/>
      <c r="L11" s="61"/>
      <c r="M11" s="105"/>
      <c r="N11" s="105"/>
      <c r="O11" s="105"/>
      <c r="P11" s="107"/>
    </row>
    <row r="12" spans="1:16" x14ac:dyDescent="0.2">
      <c r="A12" s="73"/>
      <c r="B12" s="61"/>
      <c r="C12" s="894" t="s">
        <v>712</v>
      </c>
      <c r="D12" s="895"/>
      <c r="E12" s="118"/>
      <c r="F12" s="1"/>
      <c r="G12" s="1"/>
      <c r="H12" s="1"/>
      <c r="I12" s="61"/>
      <c r="J12" s="61"/>
      <c r="K12" s="61"/>
      <c r="L12" s="61"/>
      <c r="M12" s="105"/>
      <c r="N12" s="105"/>
      <c r="O12" s="105"/>
      <c r="P12" s="107"/>
    </row>
    <row r="13" spans="1:16" ht="15" x14ac:dyDescent="0.25">
      <c r="A13" s="73"/>
      <c r="B13" s="61"/>
      <c r="C13" s="883" t="s">
        <v>713</v>
      </c>
      <c r="D13" s="884"/>
      <c r="E13" s="133">
        <f>SUM(E11:E12)</f>
        <v>1814.8272999999997</v>
      </c>
      <c r="F13" s="119">
        <f>SUM(F11:F12)</f>
        <v>0</v>
      </c>
      <c r="G13" s="119">
        <f>SUM(G11:G12)</f>
        <v>0</v>
      </c>
      <c r="H13" s="119">
        <f>SUM(H11:H12)</f>
        <v>0</v>
      </c>
      <c r="I13" s="61"/>
      <c r="J13" s="61"/>
      <c r="K13" s="61"/>
      <c r="L13" s="61"/>
      <c r="M13" s="105"/>
      <c r="N13" s="105"/>
      <c r="O13" s="105"/>
      <c r="P13" s="107"/>
    </row>
    <row r="14" spans="1:16" x14ac:dyDescent="0.2">
      <c r="A14" s="73"/>
      <c r="B14" s="61"/>
      <c r="C14" s="61"/>
      <c r="D14" s="61"/>
      <c r="E14" s="61"/>
      <c r="F14" s="61"/>
      <c r="G14" s="61"/>
      <c r="H14" s="95"/>
      <c r="I14" s="61"/>
      <c r="J14" s="61"/>
      <c r="K14" s="61"/>
      <c r="L14" s="61"/>
      <c r="M14" s="105"/>
      <c r="N14" s="105"/>
      <c r="O14" s="105"/>
      <c r="P14" s="107"/>
    </row>
    <row r="15" spans="1:16" ht="15" x14ac:dyDescent="0.25">
      <c r="A15" s="73"/>
      <c r="B15" s="61"/>
      <c r="C15" s="897" t="s">
        <v>714</v>
      </c>
      <c r="D15" s="898"/>
      <c r="E15" s="97"/>
      <c r="F15" s="98"/>
      <c r="G15" s="98"/>
      <c r="H15" s="99"/>
      <c r="I15" s="61"/>
      <c r="J15" s="61"/>
      <c r="K15" s="61"/>
      <c r="L15" s="61"/>
      <c r="M15" s="105"/>
      <c r="N15" s="105"/>
      <c r="O15" s="105"/>
      <c r="P15" s="107"/>
    </row>
    <row r="16" spans="1:16" x14ac:dyDescent="0.2">
      <c r="A16" s="73"/>
      <c r="B16" s="61"/>
      <c r="C16" s="896" t="s">
        <v>709</v>
      </c>
      <c r="D16" s="896"/>
      <c r="E16" s="57">
        <v>0.18</v>
      </c>
      <c r="F16" s="60"/>
      <c r="G16" s="60"/>
      <c r="H16" s="60"/>
      <c r="I16" s="61"/>
      <c r="J16" s="61"/>
      <c r="K16" s="61"/>
      <c r="L16" s="61"/>
      <c r="M16" s="105"/>
      <c r="N16" s="105"/>
      <c r="O16" s="105"/>
      <c r="P16" s="107"/>
    </row>
    <row r="17" spans="1:16" x14ac:dyDescent="0.2">
      <c r="A17" s="73"/>
      <c r="B17" s="61"/>
      <c r="C17" s="896" t="s">
        <v>710</v>
      </c>
      <c r="D17" s="896"/>
      <c r="E17" s="57">
        <v>0.25</v>
      </c>
      <c r="F17" s="60"/>
      <c r="G17" s="60"/>
      <c r="H17" s="60"/>
      <c r="I17" s="61"/>
      <c r="J17" s="61"/>
      <c r="K17" s="61"/>
      <c r="L17" s="61"/>
      <c r="M17" s="105"/>
      <c r="N17" s="105"/>
      <c r="O17" s="105"/>
      <c r="P17" s="107"/>
    </row>
    <row r="18" spans="1:16" x14ac:dyDescent="0.2">
      <c r="A18" s="73"/>
      <c r="B18" s="61"/>
      <c r="C18" s="892" t="s">
        <v>712</v>
      </c>
      <c r="D18" s="899"/>
      <c r="E18" s="57">
        <v>0</v>
      </c>
      <c r="F18" s="60"/>
      <c r="G18" s="60"/>
      <c r="H18" s="60"/>
      <c r="I18" s="61"/>
      <c r="J18" s="61"/>
      <c r="K18" s="61"/>
      <c r="L18" s="61"/>
      <c r="M18" s="105"/>
      <c r="N18" s="105"/>
      <c r="O18" s="105"/>
      <c r="P18" s="107"/>
    </row>
    <row r="19" spans="1:16" ht="15" x14ac:dyDescent="0.25">
      <c r="A19" s="73"/>
      <c r="B19" s="61"/>
      <c r="C19" s="66"/>
      <c r="D19" s="66"/>
      <c r="E19" s="66"/>
      <c r="F19" s="61"/>
      <c r="G19" s="61"/>
      <c r="H19" s="61"/>
      <c r="I19" s="61"/>
      <c r="J19" s="61"/>
      <c r="K19" s="61"/>
      <c r="L19" s="61"/>
      <c r="M19" s="105"/>
      <c r="N19" s="105"/>
      <c r="O19" s="105"/>
      <c r="P19" s="107"/>
    </row>
    <row r="20" spans="1:16" ht="15" x14ac:dyDescent="0.25">
      <c r="A20" s="73"/>
      <c r="B20" s="61"/>
      <c r="C20" s="66"/>
      <c r="D20" s="66"/>
      <c r="E20" s="66"/>
      <c r="F20" s="61"/>
      <c r="G20" s="61"/>
      <c r="H20" s="61"/>
      <c r="I20" s="61"/>
      <c r="J20" s="61"/>
      <c r="K20" s="61"/>
      <c r="L20" s="61"/>
      <c r="M20" s="885" t="s">
        <v>715</v>
      </c>
      <c r="N20" s="886"/>
      <c r="O20" s="887"/>
      <c r="P20" s="107"/>
    </row>
    <row r="21" spans="1:16" ht="45" x14ac:dyDescent="0.25">
      <c r="A21" s="75" t="s">
        <v>716</v>
      </c>
      <c r="B21" s="149" t="s">
        <v>717</v>
      </c>
      <c r="C21" s="55" t="s">
        <v>718</v>
      </c>
      <c r="D21" s="144" t="s">
        <v>719</v>
      </c>
      <c r="E21" s="144" t="s">
        <v>720</v>
      </c>
      <c r="F21" s="111" t="s">
        <v>721</v>
      </c>
      <c r="G21" s="112" t="s">
        <v>722</v>
      </c>
      <c r="H21" s="100" t="s">
        <v>723</v>
      </c>
      <c r="I21" s="56" t="s">
        <v>724</v>
      </c>
      <c r="J21" s="142" t="s">
        <v>725</v>
      </c>
      <c r="K21" s="142" t="s">
        <v>726</v>
      </c>
      <c r="L21" s="143" t="s">
        <v>727</v>
      </c>
      <c r="M21" s="143" t="s">
        <v>728</v>
      </c>
      <c r="N21" s="143" t="s">
        <v>729</v>
      </c>
      <c r="O21" s="143" t="s">
        <v>730</v>
      </c>
      <c r="P21" s="107"/>
    </row>
    <row r="22" spans="1:16" x14ac:dyDescent="0.2">
      <c r="A22" s="76" t="s">
        <v>731</v>
      </c>
      <c r="B22" s="150" t="s">
        <v>732</v>
      </c>
      <c r="C22" s="1" t="s">
        <v>733</v>
      </c>
      <c r="D22" s="11">
        <f>'5-SoA Example - Designed Dept 1'!J124</f>
        <v>1042.9000000000001</v>
      </c>
      <c r="E22" s="11">
        <f>'5-SoA Example - Designed Dept 1'!J125</f>
        <v>1409.9750000000001</v>
      </c>
      <c r="F22" s="42">
        <f>'5-SoA Example - Designed Dept 1'!L124</f>
        <v>1132.1099999999999</v>
      </c>
      <c r="G22" s="11">
        <f>'5-SoA Example - Designed Dept 1'!L125</f>
        <v>1269.1099999999999</v>
      </c>
      <c r="H22" s="101">
        <f t="shared" ref="H22:H27" si="0">IF(SUM(G22-E22)=0,"",SUM(G22-E22))</f>
        <v>-140.86500000000024</v>
      </c>
      <c r="I22" s="51">
        <f t="shared" ref="I22:I27" si="1">IFERROR(IF(SUM(G22-E22)/ABS(E22)=-1," - ",SUM(G22-E22)/ABS(E22)),"")</f>
        <v>-9.9906026702601264E-2</v>
      </c>
      <c r="J22" s="141">
        <f>'5-SoA Example - Designed Dept 1'!I129</f>
        <v>50</v>
      </c>
      <c r="K22" s="121">
        <f>'5-SoA Example - Designed Dept 1'!L129</f>
        <v>45</v>
      </c>
      <c r="L22" s="2">
        <f>COUNT('5-SoA Example - Designed Dept 1'!G15:G119)</f>
        <v>92</v>
      </c>
      <c r="M22" s="2">
        <f>COUNT('5-SoA Example - Designed Dept 1'!O15:O119)</f>
        <v>0</v>
      </c>
      <c r="N22" s="2">
        <f>COUNT('5-SoA Example - Designed Dept 1'!P15:P119)</f>
        <v>15</v>
      </c>
      <c r="O22" s="2">
        <f>COUNT('5-SoA Example - Designed Dept 1'!Q15:Q119)</f>
        <v>13</v>
      </c>
      <c r="P22" s="107"/>
    </row>
    <row r="23" spans="1:16" x14ac:dyDescent="0.2">
      <c r="A23" s="276" t="s">
        <v>734</v>
      </c>
      <c r="B23" s="152" t="s">
        <v>692</v>
      </c>
      <c r="C23" s="151" t="s">
        <v>735</v>
      </c>
      <c r="D23" s="24"/>
      <c r="E23" s="24"/>
      <c r="F23" s="113"/>
      <c r="G23" s="24"/>
      <c r="H23" s="101" t="str">
        <f t="shared" si="0"/>
        <v/>
      </c>
      <c r="I23" s="51" t="str">
        <f t="shared" si="1"/>
        <v/>
      </c>
      <c r="J23" s="121"/>
      <c r="K23" s="121"/>
      <c r="L23" s="24"/>
      <c r="M23" s="24"/>
      <c r="N23" s="24"/>
      <c r="O23" s="24"/>
      <c r="P23" s="107"/>
    </row>
    <row r="24" spans="1:16" x14ac:dyDescent="0.2">
      <c r="A24" s="76"/>
      <c r="B24" s="152"/>
      <c r="C24" s="151"/>
      <c r="D24" s="24"/>
      <c r="E24" s="24"/>
      <c r="F24" s="113"/>
      <c r="G24" s="24"/>
      <c r="H24" s="101" t="str">
        <f t="shared" si="0"/>
        <v/>
      </c>
      <c r="I24" s="51" t="str">
        <f t="shared" si="1"/>
        <v/>
      </c>
      <c r="J24" s="121"/>
      <c r="K24" s="121"/>
      <c r="L24" s="24"/>
      <c r="M24" s="24"/>
      <c r="N24" s="24"/>
      <c r="O24" s="24"/>
      <c r="P24" s="107"/>
    </row>
    <row r="25" spans="1:16" x14ac:dyDescent="0.2">
      <c r="A25" s="76"/>
      <c r="D25" s="24"/>
      <c r="E25" s="24"/>
      <c r="F25" s="113"/>
      <c r="G25" s="24"/>
      <c r="H25" s="102" t="str">
        <f t="shared" si="0"/>
        <v/>
      </c>
      <c r="I25" s="51" t="str">
        <f t="shared" si="1"/>
        <v/>
      </c>
      <c r="J25" s="121"/>
      <c r="K25" s="121"/>
      <c r="L25" s="24"/>
      <c r="M25" s="24"/>
      <c r="N25" s="24"/>
      <c r="O25" s="24"/>
      <c r="P25" s="107"/>
    </row>
    <row r="26" spans="1:16" x14ac:dyDescent="0.2">
      <c r="A26" s="76"/>
      <c r="B26" s="150"/>
      <c r="C26" s="1"/>
      <c r="D26" s="24"/>
      <c r="E26" s="24"/>
      <c r="F26" s="113"/>
      <c r="G26" s="24"/>
      <c r="H26" s="102" t="str">
        <f t="shared" si="0"/>
        <v/>
      </c>
      <c r="I26" s="51" t="str">
        <f t="shared" si="1"/>
        <v/>
      </c>
      <c r="J26" s="121"/>
      <c r="K26" s="121"/>
      <c r="L26" s="24"/>
      <c r="M26" s="24"/>
      <c r="N26" s="24"/>
      <c r="O26" s="24"/>
      <c r="P26" s="107"/>
    </row>
    <row r="27" spans="1:16" ht="15" x14ac:dyDescent="0.25">
      <c r="A27" s="75" t="s">
        <v>736</v>
      </c>
      <c r="B27" s="149"/>
      <c r="C27" s="103"/>
      <c r="D27" s="138">
        <f>SUM(D22:D26)</f>
        <v>1042.9000000000001</v>
      </c>
      <c r="E27" s="138">
        <f>SUM(E22:E26)</f>
        <v>1409.9750000000001</v>
      </c>
      <c r="F27" s="139">
        <f>SUM(F22:F26)</f>
        <v>1132.1099999999999</v>
      </c>
      <c r="G27" s="138">
        <f>SUM(G22:G26)</f>
        <v>1269.1099999999999</v>
      </c>
      <c r="H27" s="110">
        <f t="shared" si="0"/>
        <v>-140.86500000000024</v>
      </c>
      <c r="I27" s="115">
        <f t="shared" si="1"/>
        <v>-9.9906026702601264E-2</v>
      </c>
      <c r="J27" s="122">
        <f t="shared" ref="J27:O27" si="2">SUM(J22:J26)</f>
        <v>50</v>
      </c>
      <c r="K27" s="122">
        <f t="shared" si="2"/>
        <v>45</v>
      </c>
      <c r="L27" s="140">
        <f t="shared" si="2"/>
        <v>92</v>
      </c>
      <c r="M27" s="140">
        <f t="shared" si="2"/>
        <v>0</v>
      </c>
      <c r="N27" s="140">
        <f t="shared" si="2"/>
        <v>15</v>
      </c>
      <c r="O27" s="140">
        <f t="shared" si="2"/>
        <v>13</v>
      </c>
      <c r="P27" s="107"/>
    </row>
    <row r="28" spans="1:16" x14ac:dyDescent="0.2">
      <c r="A28" s="91"/>
      <c r="B28" s="90"/>
      <c r="C28" s="90"/>
      <c r="D28" s="125"/>
      <c r="E28" s="125"/>
      <c r="F28" s="125"/>
      <c r="G28" s="114"/>
      <c r="H28" s="92"/>
      <c r="I28" s="93"/>
      <c r="J28" s="123"/>
      <c r="K28" s="123"/>
      <c r="L28" s="125"/>
      <c r="M28" s="95"/>
      <c r="N28" s="95"/>
      <c r="O28" s="95"/>
      <c r="P28" s="107"/>
    </row>
    <row r="29" spans="1:16" x14ac:dyDescent="0.2">
      <c r="A29" s="276" t="s">
        <v>737</v>
      </c>
      <c r="B29" s="152" t="s">
        <v>697</v>
      </c>
      <c r="C29" s="151" t="s">
        <v>698</v>
      </c>
      <c r="D29" s="24"/>
      <c r="E29" s="24"/>
      <c r="F29" s="113"/>
      <c r="G29" s="24"/>
      <c r="H29" s="102" t="str">
        <f t="shared" ref="H29:H34" si="3">IF(SUM(G29-E29)=0,"",SUM(G29-E29))</f>
        <v/>
      </c>
      <c r="I29" s="94" t="str">
        <f t="shared" ref="I29:I34" si="4">IFERROR(IF(SUM(G29-E29)/ABS(E29)=-1," - ",SUM(G29-E29)/ABS(E29)),"")</f>
        <v/>
      </c>
      <c r="J29" s="124"/>
      <c r="K29" s="124"/>
      <c r="L29" s="24"/>
      <c r="M29" s="24"/>
      <c r="N29" s="24"/>
      <c r="O29" s="24"/>
      <c r="P29" s="107"/>
    </row>
    <row r="30" spans="1:16" x14ac:dyDescent="0.2">
      <c r="A30" s="76"/>
      <c r="B30" s="150"/>
      <c r="C30" s="1"/>
      <c r="D30" s="24"/>
      <c r="E30" s="24"/>
      <c r="F30" s="113"/>
      <c r="G30" s="24"/>
      <c r="H30" s="102" t="str">
        <f t="shared" si="3"/>
        <v/>
      </c>
      <c r="I30" s="94" t="str">
        <f t="shared" si="4"/>
        <v/>
      </c>
      <c r="J30" s="124"/>
      <c r="K30" s="124"/>
      <c r="L30" s="24"/>
      <c r="M30" s="24"/>
      <c r="N30" s="24"/>
      <c r="O30" s="24"/>
      <c r="P30" s="107"/>
    </row>
    <row r="31" spans="1:16" x14ac:dyDescent="0.2">
      <c r="A31" s="76"/>
      <c r="B31" s="150"/>
      <c r="C31" s="1"/>
      <c r="D31" s="24"/>
      <c r="E31" s="24"/>
      <c r="F31" s="113"/>
      <c r="G31" s="24"/>
      <c r="H31" s="102" t="str">
        <f t="shared" si="3"/>
        <v/>
      </c>
      <c r="I31" s="94" t="str">
        <f t="shared" si="4"/>
        <v/>
      </c>
      <c r="J31" s="124"/>
      <c r="K31" s="124"/>
      <c r="L31" s="24"/>
      <c r="M31" s="24"/>
      <c r="N31" s="24"/>
      <c r="O31" s="24"/>
      <c r="P31" s="107"/>
    </row>
    <row r="32" spans="1:16" x14ac:dyDescent="0.2">
      <c r="A32" s="76"/>
      <c r="B32" s="150"/>
      <c r="C32" s="1"/>
      <c r="D32" s="24"/>
      <c r="E32" s="24"/>
      <c r="F32" s="113"/>
      <c r="G32" s="24"/>
      <c r="H32" s="102" t="str">
        <f t="shared" si="3"/>
        <v/>
      </c>
      <c r="I32" s="94" t="str">
        <f t="shared" si="4"/>
        <v/>
      </c>
      <c r="J32" s="124"/>
      <c r="K32" s="124"/>
      <c r="L32" s="24"/>
      <c r="M32" s="24"/>
      <c r="N32" s="24"/>
      <c r="O32" s="24"/>
      <c r="P32" s="107"/>
    </row>
    <row r="33" spans="1:16" x14ac:dyDescent="0.2">
      <c r="A33" s="76"/>
      <c r="B33" s="150"/>
      <c r="C33" s="1"/>
      <c r="D33" s="24"/>
      <c r="E33" s="24"/>
      <c r="F33" s="113"/>
      <c r="G33" s="24"/>
      <c r="H33" s="102" t="str">
        <f t="shared" si="3"/>
        <v/>
      </c>
      <c r="I33" s="94" t="str">
        <f t="shared" si="4"/>
        <v/>
      </c>
      <c r="J33" s="124"/>
      <c r="K33" s="124"/>
      <c r="L33" s="24"/>
      <c r="M33" s="24"/>
      <c r="N33" s="24"/>
      <c r="O33" s="24"/>
      <c r="P33" s="107"/>
    </row>
    <row r="34" spans="1:16" ht="15" x14ac:dyDescent="0.25">
      <c r="A34" s="75" t="s">
        <v>738</v>
      </c>
      <c r="B34" s="149"/>
      <c r="C34" s="103"/>
      <c r="D34" s="126">
        <f>SUM(D29:D33)</f>
        <v>0</v>
      </c>
      <c r="E34" s="126">
        <f>SUM(E29:E33)</f>
        <v>0</v>
      </c>
      <c r="F34" s="127">
        <f>SUM(F29:F33)</f>
        <v>0</v>
      </c>
      <c r="G34" s="126">
        <f>SUM(G29:G33)</f>
        <v>0</v>
      </c>
      <c r="H34" s="128" t="str">
        <f t="shared" si="3"/>
        <v/>
      </c>
      <c r="I34" s="129" t="str">
        <f t="shared" si="4"/>
        <v/>
      </c>
      <c r="J34" s="130">
        <f t="shared" ref="J34:O34" si="5">SUM(J29:J33)</f>
        <v>0</v>
      </c>
      <c r="K34" s="130">
        <f t="shared" si="5"/>
        <v>0</v>
      </c>
      <c r="L34" s="126">
        <f t="shared" si="5"/>
        <v>0</v>
      </c>
      <c r="M34" s="126">
        <f t="shared" si="5"/>
        <v>0</v>
      </c>
      <c r="N34" s="126">
        <f t="shared" si="5"/>
        <v>0</v>
      </c>
      <c r="O34" s="126">
        <f t="shared" si="5"/>
        <v>0</v>
      </c>
      <c r="P34" s="107"/>
    </row>
    <row r="35" spans="1:16" x14ac:dyDescent="0.2">
      <c r="A35" s="73"/>
      <c r="B35" s="61"/>
      <c r="C35" s="61"/>
      <c r="D35" s="61"/>
      <c r="E35" s="61"/>
      <c r="F35" s="90"/>
      <c r="G35" s="33"/>
      <c r="H35" s="90"/>
      <c r="I35" s="77"/>
      <c r="J35" s="77"/>
      <c r="K35" s="77"/>
      <c r="L35" s="67"/>
      <c r="M35" s="61"/>
      <c r="P35" s="107"/>
    </row>
    <row r="36" spans="1:16" ht="15" x14ac:dyDescent="0.25">
      <c r="A36" s="120" t="s">
        <v>739</v>
      </c>
      <c r="B36" s="120"/>
      <c r="C36" s="120"/>
      <c r="D36" s="131">
        <f>SUM(D27,D34)</f>
        <v>1042.9000000000001</v>
      </c>
      <c r="E36" s="131">
        <f>SUM(E27,E34)</f>
        <v>1409.9750000000001</v>
      </c>
      <c r="F36" s="131">
        <f>SUM(F27,F34)</f>
        <v>1132.1099999999999</v>
      </c>
      <c r="G36" s="131">
        <f>SUM(G27,G34)</f>
        <v>1269.1099999999999</v>
      </c>
      <c r="H36" s="132">
        <f>IF(SUM(G36-E36)=0,"",SUM(G36-E36))</f>
        <v>-140.86500000000024</v>
      </c>
      <c r="I36" s="136">
        <f>IFERROR(IF(SUM(G36-E36)/ABS(E36)=-1," - ",SUM(G36-E36)/ABS(E36)),"")</f>
        <v>-9.9906026702601264E-2</v>
      </c>
      <c r="J36" s="137">
        <f>SUM(J27,J34)</f>
        <v>50</v>
      </c>
      <c r="K36" s="137">
        <f>SUM(K27,K34)</f>
        <v>45</v>
      </c>
      <c r="L36" s="135">
        <f>SUM(L34,L27)</f>
        <v>92</v>
      </c>
      <c r="M36" s="135">
        <f>SUM(M27,M34)</f>
        <v>0</v>
      </c>
      <c r="N36" s="135">
        <f>SUM(N27,N34)</f>
        <v>15</v>
      </c>
      <c r="O36" s="135">
        <f>SUM(O27,O34)</f>
        <v>13</v>
      </c>
      <c r="P36" s="96"/>
    </row>
    <row r="37" spans="1:16" x14ac:dyDescent="0.2">
      <c r="A37" s="73"/>
      <c r="B37" s="61"/>
      <c r="C37" s="61"/>
      <c r="D37" s="61"/>
      <c r="E37" s="61"/>
      <c r="F37" s="61"/>
      <c r="G37" s="61"/>
      <c r="H37" s="61"/>
      <c r="I37" s="61"/>
      <c r="J37" s="61"/>
      <c r="K37" s="61"/>
      <c r="L37" s="61"/>
      <c r="M37" s="61"/>
      <c r="N37" s="61"/>
      <c r="O37" s="61"/>
      <c r="P37" s="71"/>
    </row>
    <row r="38" spans="1:16" x14ac:dyDescent="0.2">
      <c r="A38" s="73"/>
      <c r="B38" s="61"/>
      <c r="C38" s="61"/>
      <c r="D38" s="61"/>
      <c r="E38" s="61"/>
      <c r="F38" s="61"/>
      <c r="G38" s="61"/>
      <c r="H38" s="77"/>
      <c r="I38" s="67"/>
      <c r="J38" s="67"/>
      <c r="K38" s="67"/>
      <c r="L38" s="61"/>
      <c r="M38" s="61"/>
      <c r="N38" s="61"/>
      <c r="O38" s="61"/>
      <c r="P38" s="71"/>
    </row>
    <row r="39" spans="1:16" ht="15" thickBot="1" x14ac:dyDescent="0.25">
      <c r="A39" s="78"/>
      <c r="B39" s="79"/>
      <c r="C39" s="79"/>
      <c r="D39" s="79"/>
      <c r="E39" s="79"/>
      <c r="F39" s="79"/>
      <c r="G39" s="79"/>
      <c r="H39" s="80"/>
      <c r="I39" s="81"/>
      <c r="J39" s="81"/>
      <c r="K39" s="81"/>
      <c r="L39" s="79"/>
      <c r="M39" s="79"/>
      <c r="N39" s="79"/>
      <c r="O39" s="79"/>
      <c r="P39" s="82"/>
    </row>
    <row r="40" spans="1:16" ht="15" thickTop="1" x14ac:dyDescent="0.2">
      <c r="H40" s="52"/>
      <c r="I40" s="53"/>
      <c r="J40" s="53"/>
      <c r="K40" s="53"/>
    </row>
    <row r="41" spans="1:16" x14ac:dyDescent="0.2">
      <c r="H41" s="52"/>
      <c r="I41" s="53"/>
      <c r="J41" s="53"/>
      <c r="K41" s="53"/>
    </row>
    <row r="42" spans="1:16" x14ac:dyDescent="0.2">
      <c r="H42" s="52"/>
      <c r="I42" s="53"/>
      <c r="J42" s="53"/>
      <c r="K42" s="53"/>
    </row>
    <row r="43" spans="1:16" x14ac:dyDescent="0.2">
      <c r="H43" s="52"/>
      <c r="I43" s="53"/>
      <c r="J43" s="53"/>
      <c r="K43" s="53"/>
    </row>
    <row r="44" spans="1:16" x14ac:dyDescent="0.2">
      <c r="H44" s="52"/>
      <c r="I44" s="53"/>
      <c r="J44" s="53"/>
      <c r="K44" s="53"/>
    </row>
    <row r="45" spans="1:16" x14ac:dyDescent="0.2">
      <c r="H45" s="54"/>
      <c r="I45" s="53"/>
      <c r="J45" s="53"/>
      <c r="K45" s="53"/>
    </row>
    <row r="46" spans="1:16" x14ac:dyDescent="0.2">
      <c r="H46" s="54"/>
      <c r="I46" s="53"/>
      <c r="J46" s="53"/>
      <c r="K46" s="53"/>
    </row>
    <row r="47" spans="1:16" x14ac:dyDescent="0.2">
      <c r="H47" s="54"/>
      <c r="I47" s="53"/>
      <c r="J47" s="53"/>
      <c r="K47" s="53"/>
    </row>
    <row r="48" spans="1:16" x14ac:dyDescent="0.2">
      <c r="H48" s="54"/>
      <c r="I48" s="53"/>
      <c r="J48" s="53"/>
      <c r="K48" s="53"/>
    </row>
    <row r="49" spans="8:11" x14ac:dyDescent="0.2">
      <c r="H49" s="54"/>
      <c r="I49" s="53"/>
      <c r="J49" s="53"/>
      <c r="K49" s="53"/>
    </row>
    <row r="50" spans="8:11" x14ac:dyDescent="0.2">
      <c r="H50" s="54"/>
      <c r="I50" s="53"/>
      <c r="J50" s="53"/>
      <c r="K50" s="53"/>
    </row>
    <row r="51" spans="8:11" x14ac:dyDescent="0.2">
      <c r="H51" s="54"/>
      <c r="I51" s="53"/>
      <c r="J51" s="53"/>
      <c r="K51" s="53"/>
    </row>
    <row r="52" spans="8:11" x14ac:dyDescent="0.2">
      <c r="H52" s="54"/>
      <c r="I52" s="53"/>
      <c r="J52" s="53"/>
      <c r="K52" s="53"/>
    </row>
    <row r="53" spans="8:11" x14ac:dyDescent="0.2">
      <c r="H53" s="54"/>
      <c r="I53" s="53"/>
      <c r="J53" s="53"/>
      <c r="K53" s="53"/>
    </row>
    <row r="54" spans="8:11" x14ac:dyDescent="0.2">
      <c r="H54" s="54"/>
      <c r="I54" s="53"/>
      <c r="J54" s="53"/>
      <c r="K54" s="53"/>
    </row>
    <row r="55" spans="8:11" x14ac:dyDescent="0.2">
      <c r="H55" s="54"/>
      <c r="I55" s="53"/>
      <c r="J55" s="53"/>
      <c r="K55" s="53"/>
    </row>
    <row r="56" spans="8:11" x14ac:dyDescent="0.2">
      <c r="H56" s="54"/>
      <c r="I56" s="53"/>
      <c r="J56" s="53"/>
      <c r="K56" s="53"/>
    </row>
    <row r="57" spans="8:11" x14ac:dyDescent="0.2">
      <c r="H57" s="54"/>
      <c r="I57" s="53"/>
      <c r="J57" s="53"/>
      <c r="K57" s="53"/>
    </row>
    <row r="58" spans="8:11" x14ac:dyDescent="0.2">
      <c r="H58" s="54"/>
      <c r="I58" s="53"/>
      <c r="J58" s="53"/>
      <c r="K58" s="53"/>
    </row>
    <row r="59" spans="8:11" x14ac:dyDescent="0.2">
      <c r="H59" s="54"/>
      <c r="I59" s="53"/>
      <c r="J59" s="53"/>
      <c r="K59" s="53"/>
    </row>
    <row r="60" spans="8:11" x14ac:dyDescent="0.2">
      <c r="H60" s="54"/>
      <c r="I60" s="53"/>
      <c r="J60" s="53"/>
      <c r="K60" s="53"/>
    </row>
    <row r="61" spans="8:11" x14ac:dyDescent="0.2">
      <c r="H61" s="54"/>
      <c r="I61" s="53"/>
      <c r="J61" s="53"/>
      <c r="K61" s="53"/>
    </row>
    <row r="62" spans="8:11" x14ac:dyDescent="0.2">
      <c r="H62" s="54"/>
      <c r="I62" s="53"/>
      <c r="J62" s="53"/>
      <c r="K62" s="53"/>
    </row>
    <row r="63" spans="8:11" x14ac:dyDescent="0.2">
      <c r="H63" s="54"/>
      <c r="I63" s="53"/>
      <c r="J63" s="53"/>
      <c r="K63" s="53"/>
    </row>
    <row r="64" spans="8:11" x14ac:dyDescent="0.2">
      <c r="H64" s="54"/>
      <c r="I64" s="53"/>
      <c r="J64" s="53"/>
      <c r="K64" s="53"/>
    </row>
    <row r="65" spans="8:11" x14ac:dyDescent="0.2">
      <c r="H65" s="54"/>
      <c r="I65" s="53"/>
      <c r="J65" s="53"/>
      <c r="K65" s="53"/>
    </row>
    <row r="66" spans="8:11" x14ac:dyDescent="0.2">
      <c r="H66" s="54"/>
      <c r="I66" s="53"/>
      <c r="J66" s="53"/>
      <c r="K66" s="53"/>
    </row>
    <row r="67" spans="8:11" x14ac:dyDescent="0.2">
      <c r="H67" s="54"/>
      <c r="I67" s="53"/>
      <c r="J67" s="53"/>
      <c r="K67" s="53"/>
    </row>
    <row r="68" spans="8:11" x14ac:dyDescent="0.2">
      <c r="H68" s="54"/>
      <c r="I68" s="53"/>
      <c r="J68" s="53"/>
      <c r="K68" s="53"/>
    </row>
    <row r="69" spans="8:11" x14ac:dyDescent="0.2">
      <c r="H69" s="54"/>
      <c r="I69" s="53"/>
      <c r="J69" s="53"/>
      <c r="K69" s="53"/>
    </row>
    <row r="70" spans="8:11" x14ac:dyDescent="0.2">
      <c r="H70" s="54"/>
      <c r="I70" s="53"/>
      <c r="J70" s="53"/>
      <c r="K70" s="53"/>
    </row>
    <row r="71" spans="8:11" x14ac:dyDescent="0.2">
      <c r="H71" s="54"/>
      <c r="I71" s="53"/>
      <c r="J71" s="53"/>
      <c r="K71" s="53"/>
    </row>
    <row r="72" spans="8:11" x14ac:dyDescent="0.2">
      <c r="H72" s="54"/>
      <c r="I72" s="53"/>
      <c r="J72" s="53"/>
      <c r="K72" s="53"/>
    </row>
    <row r="73" spans="8:11" x14ac:dyDescent="0.2">
      <c r="H73" s="54"/>
      <c r="I73" s="53"/>
      <c r="J73" s="53"/>
      <c r="K73" s="53"/>
    </row>
    <row r="74" spans="8:11" x14ac:dyDescent="0.2">
      <c r="H74" s="54"/>
      <c r="I74" s="53"/>
      <c r="J74" s="53"/>
      <c r="K74" s="53"/>
    </row>
    <row r="75" spans="8:11" x14ac:dyDescent="0.2">
      <c r="H75" s="54"/>
      <c r="I75" s="53"/>
      <c r="J75" s="53"/>
      <c r="K75" s="53"/>
    </row>
    <row r="76" spans="8:11" x14ac:dyDescent="0.2">
      <c r="H76" s="54"/>
      <c r="I76" s="53"/>
      <c r="J76" s="53"/>
      <c r="K76" s="53"/>
    </row>
    <row r="77" spans="8:11" x14ac:dyDescent="0.2">
      <c r="H77" s="54"/>
      <c r="I77" s="53"/>
      <c r="J77" s="53"/>
      <c r="K77" s="53"/>
    </row>
    <row r="78" spans="8:11" x14ac:dyDescent="0.2">
      <c r="H78" s="54"/>
      <c r="I78" s="53"/>
      <c r="J78" s="53"/>
      <c r="K78" s="53"/>
    </row>
    <row r="79" spans="8:11" x14ac:dyDescent="0.2">
      <c r="H79" s="54"/>
      <c r="I79" s="53"/>
      <c r="J79" s="53"/>
      <c r="K79" s="53"/>
    </row>
    <row r="80" spans="8:11" x14ac:dyDescent="0.2">
      <c r="H80" s="54"/>
      <c r="I80" s="53"/>
      <c r="J80" s="53"/>
      <c r="K80" s="53"/>
    </row>
    <row r="81" spans="8:11" x14ac:dyDescent="0.2">
      <c r="H81" s="54"/>
      <c r="I81" s="53"/>
      <c r="J81" s="53"/>
      <c r="K81" s="53"/>
    </row>
    <row r="82" spans="8:11" x14ac:dyDescent="0.2">
      <c r="H82" s="54"/>
      <c r="I82" s="53"/>
      <c r="J82" s="53"/>
      <c r="K82" s="53"/>
    </row>
    <row r="83" spans="8:11" x14ac:dyDescent="0.2">
      <c r="H83" s="54"/>
      <c r="I83" s="53"/>
      <c r="J83" s="53"/>
      <c r="K83" s="53"/>
    </row>
    <row r="84" spans="8:11" x14ac:dyDescent="0.2">
      <c r="H84" s="54"/>
      <c r="I84" s="53"/>
      <c r="J84" s="53"/>
      <c r="K84" s="53"/>
    </row>
    <row r="85" spans="8:11" x14ac:dyDescent="0.2">
      <c r="H85" s="54"/>
      <c r="I85" s="53"/>
      <c r="J85" s="53"/>
      <c r="K85" s="53"/>
    </row>
    <row r="86" spans="8:11" x14ac:dyDescent="0.2">
      <c r="H86" s="54"/>
      <c r="I86" s="53"/>
      <c r="J86" s="53"/>
      <c r="K86" s="53"/>
    </row>
    <row r="87" spans="8:11" x14ac:dyDescent="0.2">
      <c r="H87" s="54"/>
      <c r="I87" s="53"/>
      <c r="J87" s="53"/>
      <c r="K87" s="53"/>
    </row>
    <row r="88" spans="8:11" x14ac:dyDescent="0.2">
      <c r="H88" s="54"/>
      <c r="I88" s="53"/>
      <c r="J88" s="53"/>
      <c r="K88" s="53"/>
    </row>
    <row r="89" spans="8:11" x14ac:dyDescent="0.2">
      <c r="H89" s="54"/>
      <c r="I89" s="53"/>
      <c r="J89" s="53"/>
      <c r="K89" s="53"/>
    </row>
    <row r="90" spans="8:11" x14ac:dyDescent="0.2">
      <c r="H90" s="54"/>
      <c r="I90" s="53"/>
      <c r="J90" s="53"/>
      <c r="K90" s="53"/>
    </row>
    <row r="91" spans="8:11" x14ac:dyDescent="0.2">
      <c r="H91" s="54"/>
      <c r="I91" s="53"/>
      <c r="J91" s="53"/>
      <c r="K91" s="53"/>
    </row>
    <row r="92" spans="8:11" x14ac:dyDescent="0.2">
      <c r="H92" s="54"/>
      <c r="I92" s="53"/>
      <c r="J92" s="53"/>
      <c r="K92" s="53"/>
    </row>
    <row r="93" spans="8:11" x14ac:dyDescent="0.2">
      <c r="H93" s="54"/>
      <c r="I93" s="53"/>
      <c r="J93" s="53"/>
      <c r="K93" s="53"/>
    </row>
    <row r="94" spans="8:11" x14ac:dyDescent="0.2">
      <c r="H94" s="54"/>
      <c r="I94" s="53"/>
      <c r="J94" s="53"/>
      <c r="K94" s="53"/>
    </row>
    <row r="95" spans="8:11" x14ac:dyDescent="0.2">
      <c r="H95" s="54"/>
      <c r="I95" s="53"/>
      <c r="J95" s="53"/>
      <c r="K95" s="53"/>
    </row>
  </sheetData>
  <mergeCells count="11">
    <mergeCell ref="C13:D13"/>
    <mergeCell ref="M20:O20"/>
    <mergeCell ref="C11:D11"/>
    <mergeCell ref="C8:D8"/>
    <mergeCell ref="C9:D9"/>
    <mergeCell ref="C10:D10"/>
    <mergeCell ref="C12:D12"/>
    <mergeCell ref="C16:D16"/>
    <mergeCell ref="C15:D15"/>
    <mergeCell ref="C17:D17"/>
    <mergeCell ref="C18:D18"/>
  </mergeCells>
  <conditionalFormatting sqref="F9:H10 F16:H18 F12:H12">
    <cfRule type="notContainsBlanks" dxfId="117" priority="36">
      <formula>LEN(TRIM(F9))&gt;0</formula>
    </cfRule>
  </conditionalFormatting>
  <conditionalFormatting sqref="F16:H18 F9:H10">
    <cfRule type="containsText" dxfId="116" priority="35" operator="containsText" text="FALSE">
      <formula>NOT(ISERROR(SEARCH("FALSE",F9)))</formula>
    </cfRule>
  </conditionalFormatting>
  <conditionalFormatting sqref="F16:H18">
    <cfRule type="cellIs" dxfId="115" priority="33" stopIfTrue="1" operator="equal">
      <formula>0</formula>
    </cfRule>
  </conditionalFormatting>
  <conditionalFormatting sqref="H28:I28 I35 L35 H38:K95">
    <cfRule type="notContainsBlanks" dxfId="114" priority="25">
      <formula>LEN(TRIM(H28))&gt;0</formula>
    </cfRule>
    <cfRule type="expression" dxfId="113" priority="26">
      <formula>$A28="Grand Total"</formula>
    </cfRule>
    <cfRule type="expression" dxfId="112" priority="27">
      <formula>(RIGHT($A28,5)="Total")</formula>
    </cfRule>
  </conditionalFormatting>
  <conditionalFormatting sqref="I22:I27 I29:I34 I36">
    <cfRule type="cellIs" dxfId="111" priority="1" operator="between">
      <formula>5.001</formula>
      <formula>1000</formula>
    </cfRule>
    <cfRule type="cellIs" dxfId="110" priority="2" operator="between">
      <formula>-5</formula>
      <formula>5</formula>
    </cfRule>
    <cfRule type="cellIs" dxfId="109" priority="3" operator="between">
      <formula>-1000</formula>
      <formula>-5.001</formula>
    </cfRule>
  </conditionalFormatting>
  <conditionalFormatting sqref="I28 L35 I38:K95">
    <cfRule type="cellIs" dxfId="108" priority="30" stopIfTrue="1" operator="lessThanOrEqual">
      <formula>-0.05</formula>
    </cfRule>
    <cfRule type="cellIs" dxfId="107" priority="31" stopIfTrue="1" operator="greaterThanOrEqual">
      <formula>0.05</formula>
    </cfRule>
    <cfRule type="cellIs" dxfId="106" priority="32" operator="between">
      <formula>-0.49</formula>
      <formula>0.49</formula>
    </cfRule>
  </conditionalFormatting>
  <conditionalFormatting sqref="I28">
    <cfRule type="cellIs" dxfId="105" priority="22" operator="between">
      <formula>0.05001</formula>
      <formula>10</formula>
    </cfRule>
    <cfRule type="cellIs" dxfId="104" priority="23" operator="between">
      <formula>-10</formula>
      <formula>-0.050001</formula>
    </cfRule>
    <cfRule type="cellIs" dxfId="103" priority="24" operator="between">
      <formula>-0.05</formula>
      <formula>0.05</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B7D41-F9A6-43EB-BBA5-50C009F54C15}">
  <sheetPr>
    <tabColor rgb="FFFFDE75"/>
    <pageSetUpPr fitToPage="1"/>
  </sheetPr>
  <dimension ref="A2:X117"/>
  <sheetViews>
    <sheetView view="pageBreakPreview" topLeftCell="L1" zoomScale="208" zoomScaleNormal="85" zoomScaleSheetLayoutView="208" workbookViewId="0">
      <selection activeCell="M15" sqref="M15"/>
    </sheetView>
  </sheetViews>
  <sheetFormatPr defaultColWidth="9" defaultRowHeight="14.25" x14ac:dyDescent="0.2"/>
  <cols>
    <col min="1" max="1" width="0" style="267" hidden="1" customWidth="1"/>
    <col min="2" max="2" width="9" style="267"/>
    <col min="3" max="3" width="15" style="267" customWidth="1"/>
    <col min="4" max="4" width="37.375" style="267" customWidth="1"/>
    <col min="5" max="5" width="12.5" style="267" customWidth="1"/>
    <col min="6" max="6" width="9" style="48"/>
    <col min="7" max="7" width="8.5" style="48" customWidth="1"/>
    <col min="8" max="8" width="9" style="48"/>
    <col min="9" max="9" width="8.5" style="48" customWidth="1"/>
    <col min="10" max="10" width="9" style="48"/>
    <col min="11" max="11" width="8.5" style="48" customWidth="1"/>
    <col min="12" max="12" width="55" style="290" customWidth="1"/>
    <col min="13" max="14" width="0" style="267" hidden="1" customWidth="1"/>
    <col min="15" max="15" width="12.375" style="267" customWidth="1"/>
    <col min="16" max="16" width="14" style="267" customWidth="1"/>
    <col min="17" max="17" width="39.375" style="267" customWidth="1"/>
    <col min="18" max="18" width="10.25" style="267" customWidth="1"/>
    <col min="19" max="24" width="10.625" style="287" customWidth="1"/>
    <col min="25" max="25" width="40.75" style="267" customWidth="1"/>
    <col min="26" max="16384" width="9" style="267"/>
  </cols>
  <sheetData>
    <row r="2" spans="1:24" ht="15" thickBot="1" x14ac:dyDescent="0.25"/>
    <row r="3" spans="1:24" x14ac:dyDescent="0.2">
      <c r="C3" s="425"/>
      <c r="D3" s="426"/>
      <c r="E3" s="426"/>
      <c r="F3" s="427"/>
      <c r="G3" s="427"/>
      <c r="H3" s="427"/>
      <c r="I3" s="427"/>
      <c r="J3" s="427"/>
      <c r="K3" s="427"/>
      <c r="L3" s="436"/>
    </row>
    <row r="4" spans="1:24" x14ac:dyDescent="0.2">
      <c r="C4" s="428"/>
      <c r="L4" s="437"/>
    </row>
    <row r="5" spans="1:24" x14ac:dyDescent="0.2">
      <c r="C5" s="428"/>
      <c r="L5" s="437"/>
    </row>
    <row r="6" spans="1:24" ht="23.25" x14ac:dyDescent="0.2">
      <c r="C6" s="429" t="s">
        <v>1064</v>
      </c>
      <c r="L6" s="437"/>
    </row>
    <row r="7" spans="1:24" ht="15" x14ac:dyDescent="0.2">
      <c r="C7" s="430" t="s">
        <v>1065</v>
      </c>
      <c r="D7" s="451"/>
      <c r="E7" s="451"/>
      <c r="F7" s="452"/>
      <c r="G7" s="452"/>
      <c r="H7" s="452"/>
      <c r="I7" s="452"/>
      <c r="J7" s="452"/>
      <c r="K7" s="452"/>
      <c r="L7" s="453"/>
    </row>
    <row r="8" spans="1:24" ht="15" x14ac:dyDescent="0.2">
      <c r="C8" s="454" t="s">
        <v>740</v>
      </c>
      <c r="D8" s="451"/>
      <c r="E8" s="451"/>
      <c r="F8" s="452"/>
      <c r="G8" s="452"/>
      <c r="H8" s="452"/>
      <c r="I8" s="452"/>
      <c r="J8" s="452"/>
      <c r="K8" s="452"/>
      <c r="L8" s="453"/>
    </row>
    <row r="9" spans="1:24" ht="15" x14ac:dyDescent="0.2">
      <c r="C9" s="454" t="s">
        <v>741</v>
      </c>
      <c r="D9" s="451"/>
      <c r="E9" s="451"/>
      <c r="F9" s="452"/>
      <c r="G9" s="452"/>
      <c r="H9" s="452"/>
      <c r="I9" s="452"/>
      <c r="J9" s="452"/>
      <c r="K9" s="452"/>
      <c r="L9" s="453"/>
    </row>
    <row r="10" spans="1:24" ht="15.75" x14ac:dyDescent="0.25">
      <c r="C10" s="455" t="s">
        <v>1097</v>
      </c>
      <c r="D10" s="451"/>
      <c r="E10" s="451"/>
      <c r="F10" s="452"/>
      <c r="G10" s="452"/>
      <c r="H10" s="452"/>
      <c r="I10" s="452"/>
      <c r="J10" s="452"/>
      <c r="K10" s="452"/>
      <c r="L10" s="453"/>
    </row>
    <row r="11" spans="1:24" ht="15.75" x14ac:dyDescent="0.2">
      <c r="C11" s="456"/>
      <c r="D11" s="451"/>
      <c r="E11" s="451"/>
      <c r="F11" s="452"/>
      <c r="G11" s="452"/>
      <c r="H11" s="452"/>
      <c r="I11" s="452"/>
      <c r="J11" s="452"/>
      <c r="K11" s="452"/>
      <c r="L11" s="453"/>
    </row>
    <row r="12" spans="1:24" ht="15.75" x14ac:dyDescent="0.25">
      <c r="C12" s="431" t="s">
        <v>742</v>
      </c>
      <c r="D12" s="451"/>
      <c r="E12" s="451"/>
      <c r="F12" s="457"/>
      <c r="G12" s="457"/>
      <c r="H12" s="457"/>
      <c r="I12" s="457"/>
      <c r="J12" s="457"/>
      <c r="K12" s="457"/>
      <c r="L12" s="458"/>
      <c r="S12" s="267"/>
      <c r="T12" s="267"/>
      <c r="U12" s="267"/>
      <c r="V12" s="267"/>
      <c r="W12" s="267"/>
      <c r="X12" s="267"/>
    </row>
    <row r="13" spans="1:24" ht="16.5" thickBot="1" x14ac:dyDescent="0.3">
      <c r="A13" s="269"/>
      <c r="B13" s="268"/>
      <c r="C13" s="459"/>
      <c r="D13" s="286"/>
      <c r="E13" s="451"/>
      <c r="F13" s="457"/>
      <c r="G13" s="457"/>
      <c r="H13" s="457"/>
      <c r="I13" s="457"/>
      <c r="J13" s="457"/>
      <c r="K13" s="457"/>
      <c r="L13" s="458"/>
      <c r="S13" s="267"/>
      <c r="T13" s="267"/>
      <c r="U13" s="267"/>
      <c r="V13" s="267"/>
      <c r="W13" s="267"/>
      <c r="X13" s="267"/>
    </row>
    <row r="14" spans="1:24" ht="45.75" thickBot="1" x14ac:dyDescent="0.3">
      <c r="A14" s="270" t="s">
        <v>743</v>
      </c>
      <c r="B14" s="275"/>
      <c r="C14" s="432" t="s">
        <v>744</v>
      </c>
      <c r="D14" s="283" t="s">
        <v>745</v>
      </c>
      <c r="E14" s="283" t="s">
        <v>746</v>
      </c>
      <c r="F14" s="908" t="s">
        <v>747</v>
      </c>
      <c r="G14" s="909"/>
      <c r="H14" s="910" t="s">
        <v>748</v>
      </c>
      <c r="I14" s="911"/>
      <c r="J14" s="912" t="s">
        <v>749</v>
      </c>
      <c r="K14" s="913"/>
      <c r="L14" s="438" t="s">
        <v>750</v>
      </c>
      <c r="M14" s="424" t="s">
        <v>751</v>
      </c>
      <c r="N14" s="271" t="e">
        <f>SUM(#REF!)</f>
        <v>#REF!</v>
      </c>
      <c r="S14" s="267"/>
      <c r="T14" s="267"/>
      <c r="U14" s="267"/>
      <c r="V14" s="267"/>
      <c r="W14" s="267"/>
      <c r="X14" s="267"/>
    </row>
    <row r="15" spans="1:24" ht="15.75" x14ac:dyDescent="0.25">
      <c r="A15" s="272" t="s">
        <v>743</v>
      </c>
      <c r="B15" s="275"/>
      <c r="C15" s="433" t="s">
        <v>752</v>
      </c>
      <c r="D15" s="284" t="s">
        <v>752</v>
      </c>
      <c r="E15" s="285" t="s">
        <v>752</v>
      </c>
      <c r="F15" s="288" t="s">
        <v>753</v>
      </c>
      <c r="G15" s="289" t="s">
        <v>754</v>
      </c>
      <c r="H15" s="288" t="s">
        <v>753</v>
      </c>
      <c r="I15" s="289" t="s">
        <v>754</v>
      </c>
      <c r="J15" s="288" t="s">
        <v>753</v>
      </c>
      <c r="K15" s="289" t="s">
        <v>754</v>
      </c>
      <c r="L15" s="439" t="s">
        <v>752</v>
      </c>
      <c r="M15" s="267" t="s">
        <v>1100</v>
      </c>
      <c r="N15" s="273" t="e">
        <f>N14/20</f>
        <v>#REF!</v>
      </c>
      <c r="S15" s="267"/>
      <c r="T15" s="267"/>
      <c r="U15" s="267"/>
      <c r="V15" s="267"/>
      <c r="W15" s="267"/>
      <c r="X15" s="267"/>
    </row>
    <row r="16" spans="1:24" ht="30" x14ac:dyDescent="0.25">
      <c r="A16" s="272" t="s">
        <v>743</v>
      </c>
      <c r="B16" s="275"/>
      <c r="C16" s="460" t="s">
        <v>495</v>
      </c>
      <c r="D16" s="461" t="s">
        <v>755</v>
      </c>
      <c r="E16" s="462" t="s">
        <v>756</v>
      </c>
      <c r="F16" s="463">
        <v>1</v>
      </c>
      <c r="G16" s="463" t="s">
        <v>757</v>
      </c>
      <c r="H16" s="464">
        <v>1</v>
      </c>
      <c r="I16" s="464" t="s">
        <v>757</v>
      </c>
      <c r="J16" s="463">
        <v>1</v>
      </c>
      <c r="K16" s="463">
        <v>12</v>
      </c>
      <c r="L16" s="465" t="s">
        <v>758</v>
      </c>
      <c r="O16" s="286"/>
      <c r="S16" s="267"/>
      <c r="T16" s="267"/>
      <c r="U16" s="267"/>
      <c r="V16" s="267"/>
      <c r="W16" s="267"/>
      <c r="X16" s="267"/>
    </row>
    <row r="17" spans="1:24" ht="30" x14ac:dyDescent="0.2">
      <c r="A17" s="272" t="s">
        <v>743</v>
      </c>
      <c r="B17" s="275"/>
      <c r="C17" s="466" t="s">
        <v>577</v>
      </c>
      <c r="D17" s="461" t="s">
        <v>759</v>
      </c>
      <c r="E17" s="462" t="s">
        <v>756</v>
      </c>
      <c r="F17" s="463">
        <v>1</v>
      </c>
      <c r="G17" s="463">
        <v>15</v>
      </c>
      <c r="H17" s="464">
        <v>1</v>
      </c>
      <c r="I17" s="464">
        <v>15</v>
      </c>
      <c r="J17" s="463">
        <v>1</v>
      </c>
      <c r="K17" s="463">
        <v>40</v>
      </c>
      <c r="L17" s="465" t="s">
        <v>760</v>
      </c>
      <c r="S17" s="267"/>
      <c r="T17" s="267"/>
      <c r="U17" s="267"/>
      <c r="V17" s="267"/>
      <c r="W17" s="267"/>
      <c r="X17" s="267"/>
    </row>
    <row r="18" spans="1:24" ht="15" x14ac:dyDescent="0.2">
      <c r="A18" s="272" t="s">
        <v>743</v>
      </c>
      <c r="B18" s="275"/>
      <c r="C18" s="460" t="s">
        <v>479</v>
      </c>
      <c r="D18" s="461" t="s">
        <v>761</v>
      </c>
      <c r="E18" s="462" t="s">
        <v>756</v>
      </c>
      <c r="F18" s="463">
        <v>1</v>
      </c>
      <c r="G18" s="463" t="s">
        <v>757</v>
      </c>
      <c r="H18" s="914" t="s">
        <v>762</v>
      </c>
      <c r="I18" s="915"/>
      <c r="J18" s="463">
        <v>1</v>
      </c>
      <c r="K18" s="463" t="s">
        <v>757</v>
      </c>
      <c r="L18" s="465" t="s">
        <v>763</v>
      </c>
      <c r="S18" s="267"/>
      <c r="T18" s="267"/>
      <c r="U18" s="267"/>
      <c r="V18" s="267"/>
      <c r="W18" s="267"/>
      <c r="X18" s="267"/>
    </row>
    <row r="19" spans="1:24" ht="30" x14ac:dyDescent="0.2">
      <c r="A19" s="272" t="s">
        <v>743</v>
      </c>
      <c r="B19" s="275"/>
      <c r="C19" s="460" t="s">
        <v>149</v>
      </c>
      <c r="D19" s="461" t="s">
        <v>150</v>
      </c>
      <c r="E19" s="462" t="s">
        <v>756</v>
      </c>
      <c r="F19" s="463">
        <v>1</v>
      </c>
      <c r="G19" s="463">
        <v>2</v>
      </c>
      <c r="H19" s="464">
        <v>1</v>
      </c>
      <c r="I19" s="464">
        <v>2</v>
      </c>
      <c r="J19" s="463">
        <v>1</v>
      </c>
      <c r="K19" s="463">
        <v>4</v>
      </c>
      <c r="L19" s="465" t="s">
        <v>764</v>
      </c>
      <c r="S19" s="267"/>
      <c r="T19" s="267"/>
      <c r="U19" s="267"/>
      <c r="V19" s="267"/>
      <c r="W19" s="267"/>
      <c r="X19" s="267"/>
    </row>
    <row r="20" spans="1:24" ht="15" x14ac:dyDescent="0.2">
      <c r="A20" s="272" t="s">
        <v>743</v>
      </c>
      <c r="B20" s="275"/>
      <c r="C20" s="460" t="s">
        <v>155</v>
      </c>
      <c r="D20" s="461" t="s">
        <v>156</v>
      </c>
      <c r="E20" s="462" t="s">
        <v>756</v>
      </c>
      <c r="F20" s="463">
        <v>1</v>
      </c>
      <c r="G20" s="463">
        <v>1</v>
      </c>
      <c r="H20" s="464">
        <v>1</v>
      </c>
      <c r="I20" s="464">
        <v>1</v>
      </c>
      <c r="J20" s="463">
        <v>1</v>
      </c>
      <c r="K20" s="463">
        <v>1</v>
      </c>
      <c r="L20" s="465" t="s">
        <v>752</v>
      </c>
      <c r="S20" s="267"/>
      <c r="T20" s="267"/>
      <c r="U20" s="267"/>
      <c r="V20" s="267"/>
      <c r="W20" s="267"/>
      <c r="X20" s="267"/>
    </row>
    <row r="21" spans="1:24" ht="15" x14ac:dyDescent="0.2">
      <c r="A21" s="272" t="s">
        <v>743</v>
      </c>
      <c r="B21" s="275"/>
      <c r="C21" s="460" t="s">
        <v>96</v>
      </c>
      <c r="D21" s="461" t="s">
        <v>765</v>
      </c>
      <c r="E21" s="462" t="s">
        <v>756</v>
      </c>
      <c r="F21" s="463" t="s">
        <v>752</v>
      </c>
      <c r="G21" s="463" t="s">
        <v>752</v>
      </c>
      <c r="H21" s="464" t="s">
        <v>752</v>
      </c>
      <c r="I21" s="464" t="s">
        <v>752</v>
      </c>
      <c r="J21" s="463">
        <v>1</v>
      </c>
      <c r="K21" s="463">
        <v>4</v>
      </c>
      <c r="L21" s="465" t="s">
        <v>752</v>
      </c>
      <c r="S21" s="267"/>
      <c r="T21" s="267"/>
      <c r="U21" s="267"/>
      <c r="V21" s="267"/>
      <c r="W21" s="267"/>
      <c r="X21" s="267"/>
    </row>
    <row r="22" spans="1:24" ht="15" x14ac:dyDescent="0.2">
      <c r="A22" s="272" t="s">
        <v>743</v>
      </c>
      <c r="B22" s="275"/>
      <c r="C22" s="460" t="s">
        <v>766</v>
      </c>
      <c r="D22" s="461" t="s">
        <v>767</v>
      </c>
      <c r="E22" s="462" t="s">
        <v>756</v>
      </c>
      <c r="F22" s="463">
        <v>1</v>
      </c>
      <c r="G22" s="463">
        <v>3</v>
      </c>
      <c r="H22" s="464">
        <v>1</v>
      </c>
      <c r="I22" s="464">
        <v>3</v>
      </c>
      <c r="J22" s="463">
        <v>4</v>
      </c>
      <c r="K22" s="463">
        <v>3</v>
      </c>
      <c r="L22" s="465" t="s">
        <v>752</v>
      </c>
      <c r="S22" s="267"/>
      <c r="T22" s="267"/>
      <c r="U22" s="267"/>
      <c r="V22" s="267"/>
      <c r="W22" s="267"/>
      <c r="X22" s="267"/>
    </row>
    <row r="23" spans="1:24" ht="15" x14ac:dyDescent="0.2">
      <c r="A23" s="272" t="s">
        <v>743</v>
      </c>
      <c r="B23" s="275"/>
      <c r="C23" s="460" t="s">
        <v>589</v>
      </c>
      <c r="D23" s="461" t="s">
        <v>768</v>
      </c>
      <c r="E23" s="462" t="s">
        <v>756</v>
      </c>
      <c r="F23" s="463">
        <v>1</v>
      </c>
      <c r="G23" s="463" t="s">
        <v>769</v>
      </c>
      <c r="H23" s="464">
        <v>1</v>
      </c>
      <c r="I23" s="464" t="s">
        <v>769</v>
      </c>
      <c r="J23" s="463">
        <v>1</v>
      </c>
      <c r="K23" s="463" t="s">
        <v>769</v>
      </c>
      <c r="L23" s="465" t="s">
        <v>770</v>
      </c>
      <c r="S23" s="267"/>
      <c r="T23" s="267"/>
      <c r="U23" s="267"/>
      <c r="V23" s="267"/>
      <c r="W23" s="267"/>
      <c r="X23" s="267"/>
    </row>
    <row r="24" spans="1:24" ht="15" x14ac:dyDescent="0.2">
      <c r="A24" s="275"/>
      <c r="B24" s="275"/>
      <c r="C24" s="460" t="s">
        <v>429</v>
      </c>
      <c r="D24" s="461" t="s">
        <v>430</v>
      </c>
      <c r="E24" s="462" t="s">
        <v>756</v>
      </c>
      <c r="F24" s="463">
        <v>1</v>
      </c>
      <c r="G24" s="463" t="s">
        <v>769</v>
      </c>
      <c r="H24" s="464">
        <v>1</v>
      </c>
      <c r="I24" s="464" t="s">
        <v>769</v>
      </c>
      <c r="J24" s="463">
        <v>1</v>
      </c>
      <c r="K24" s="463" t="s">
        <v>769</v>
      </c>
      <c r="L24" s="465" t="s">
        <v>770</v>
      </c>
      <c r="S24" s="267"/>
      <c r="T24" s="267"/>
      <c r="U24" s="267"/>
      <c r="V24" s="267"/>
      <c r="W24" s="267"/>
      <c r="X24" s="267"/>
    </row>
    <row r="25" spans="1:24" ht="30" x14ac:dyDescent="0.2">
      <c r="C25" s="460" t="s">
        <v>771</v>
      </c>
      <c r="D25" s="461" t="s">
        <v>327</v>
      </c>
      <c r="E25" s="462" t="s">
        <v>756</v>
      </c>
      <c r="F25" s="463">
        <v>1</v>
      </c>
      <c r="G25" s="463">
        <v>14</v>
      </c>
      <c r="H25" s="464">
        <v>1</v>
      </c>
      <c r="I25" s="464">
        <v>14</v>
      </c>
      <c r="J25" s="463">
        <v>3</v>
      </c>
      <c r="K25" s="463">
        <v>14</v>
      </c>
      <c r="L25" s="465" t="s">
        <v>772</v>
      </c>
      <c r="S25" s="267"/>
      <c r="T25" s="267"/>
      <c r="U25" s="267"/>
      <c r="V25" s="267"/>
      <c r="W25" s="267"/>
      <c r="X25" s="267"/>
    </row>
    <row r="26" spans="1:24" ht="45" x14ac:dyDescent="0.2">
      <c r="C26" s="467" t="s">
        <v>364</v>
      </c>
      <c r="D26" s="461" t="s">
        <v>773</v>
      </c>
      <c r="E26" s="462" t="s">
        <v>756</v>
      </c>
      <c r="F26" s="463">
        <v>1</v>
      </c>
      <c r="G26" s="463" t="s">
        <v>774</v>
      </c>
      <c r="H26" s="464">
        <v>1</v>
      </c>
      <c r="I26" s="464" t="s">
        <v>774</v>
      </c>
      <c r="J26" s="463">
        <v>1</v>
      </c>
      <c r="K26" s="463">
        <v>20</v>
      </c>
      <c r="L26" s="465" t="s">
        <v>775</v>
      </c>
      <c r="S26" s="267"/>
      <c r="T26" s="267"/>
      <c r="U26" s="267"/>
      <c r="V26" s="267"/>
      <c r="W26" s="267"/>
      <c r="X26" s="267"/>
    </row>
    <row r="27" spans="1:24" ht="45" x14ac:dyDescent="0.2">
      <c r="C27" s="460" t="s">
        <v>423</v>
      </c>
      <c r="D27" s="461" t="s">
        <v>424</v>
      </c>
      <c r="E27" s="462" t="s">
        <v>756</v>
      </c>
      <c r="F27" s="463">
        <v>2</v>
      </c>
      <c r="G27" s="463">
        <v>10</v>
      </c>
      <c r="H27" s="464">
        <v>1</v>
      </c>
      <c r="I27" s="464">
        <v>10</v>
      </c>
      <c r="J27" s="463">
        <v>3</v>
      </c>
      <c r="K27" s="463">
        <v>10</v>
      </c>
      <c r="L27" s="465" t="s">
        <v>776</v>
      </c>
      <c r="S27" s="267"/>
      <c r="T27" s="267"/>
      <c r="U27" s="267"/>
      <c r="V27" s="267"/>
      <c r="W27" s="267"/>
      <c r="X27" s="267"/>
    </row>
    <row r="28" spans="1:24" ht="15" x14ac:dyDescent="0.2">
      <c r="C28" s="460" t="s">
        <v>426</v>
      </c>
      <c r="D28" s="461" t="s">
        <v>427</v>
      </c>
      <c r="E28" s="462" t="s">
        <v>756</v>
      </c>
      <c r="F28" s="463">
        <v>2</v>
      </c>
      <c r="G28" s="463">
        <v>4</v>
      </c>
      <c r="H28" s="464">
        <v>1</v>
      </c>
      <c r="I28" s="464">
        <v>4</v>
      </c>
      <c r="J28" s="463">
        <v>3</v>
      </c>
      <c r="K28" s="463">
        <v>4</v>
      </c>
      <c r="L28" s="465" t="s">
        <v>752</v>
      </c>
      <c r="S28" s="267"/>
      <c r="T28" s="267"/>
      <c r="U28" s="267"/>
      <c r="V28" s="267"/>
      <c r="W28" s="267"/>
      <c r="X28" s="267"/>
    </row>
    <row r="29" spans="1:24" ht="30" x14ac:dyDescent="0.2">
      <c r="C29" s="460" t="s">
        <v>777</v>
      </c>
      <c r="D29" s="461" t="s">
        <v>778</v>
      </c>
      <c r="E29" s="462" t="s">
        <v>756</v>
      </c>
      <c r="F29" s="463">
        <v>1</v>
      </c>
      <c r="G29" s="463" t="s">
        <v>779</v>
      </c>
      <c r="H29" s="464">
        <v>1</v>
      </c>
      <c r="I29" s="464" t="s">
        <v>779</v>
      </c>
      <c r="J29" s="463">
        <v>1</v>
      </c>
      <c r="K29" s="463" t="s">
        <v>780</v>
      </c>
      <c r="L29" s="465" t="s">
        <v>781</v>
      </c>
      <c r="S29" s="267"/>
      <c r="T29" s="267"/>
      <c r="U29" s="267"/>
      <c r="V29" s="267"/>
      <c r="W29" s="267"/>
      <c r="X29" s="267"/>
    </row>
    <row r="30" spans="1:24" ht="15" x14ac:dyDescent="0.2">
      <c r="C30" s="466" t="s">
        <v>752</v>
      </c>
      <c r="D30" s="461" t="s">
        <v>782</v>
      </c>
      <c r="E30" s="462" t="s">
        <v>752</v>
      </c>
      <c r="F30" s="463" t="s">
        <v>752</v>
      </c>
      <c r="G30" s="468">
        <v>0.25</v>
      </c>
      <c r="H30" s="464" t="s">
        <v>752</v>
      </c>
      <c r="I30" s="469">
        <v>0.25</v>
      </c>
      <c r="J30" s="463" t="s">
        <v>752</v>
      </c>
      <c r="K30" s="468">
        <v>0.25</v>
      </c>
      <c r="L30" s="465" t="s">
        <v>752</v>
      </c>
      <c r="S30" s="267"/>
      <c r="T30" s="267"/>
      <c r="U30" s="267"/>
      <c r="V30" s="267"/>
      <c r="W30" s="267"/>
      <c r="X30" s="267"/>
    </row>
    <row r="31" spans="1:24" ht="15" x14ac:dyDescent="0.2">
      <c r="C31" s="470"/>
      <c r="D31" s="471"/>
      <c r="E31" s="472"/>
      <c r="F31" s="473"/>
      <c r="G31" s="473"/>
      <c r="H31" s="473"/>
      <c r="I31" s="473"/>
      <c r="J31" s="473"/>
      <c r="K31" s="473"/>
      <c r="L31" s="474"/>
      <c r="S31" s="267"/>
      <c r="T31" s="267"/>
      <c r="U31" s="267"/>
      <c r="V31" s="267"/>
      <c r="W31" s="267"/>
      <c r="X31" s="267"/>
    </row>
    <row r="32" spans="1:24" ht="15.75" x14ac:dyDescent="0.25">
      <c r="C32" s="431" t="s">
        <v>783</v>
      </c>
      <c r="D32" s="286"/>
      <c r="E32" s="472"/>
      <c r="F32" s="473"/>
      <c r="G32" s="473"/>
      <c r="H32" s="473"/>
      <c r="I32" s="473"/>
      <c r="J32" s="473"/>
      <c r="K32" s="473"/>
      <c r="L32" s="474"/>
      <c r="S32" s="267"/>
      <c r="T32" s="267"/>
      <c r="U32" s="267"/>
      <c r="V32" s="267"/>
      <c r="W32" s="267"/>
      <c r="X32" s="267"/>
    </row>
    <row r="33" spans="1:24" ht="15" x14ac:dyDescent="0.2">
      <c r="C33" s="470"/>
      <c r="D33" s="471"/>
      <c r="E33" s="472"/>
      <c r="F33" s="473"/>
      <c r="G33" s="473"/>
      <c r="H33" s="473"/>
      <c r="I33" s="473"/>
      <c r="J33" s="473"/>
      <c r="K33" s="473"/>
      <c r="L33" s="474"/>
      <c r="S33" s="267"/>
      <c r="T33" s="267"/>
      <c r="U33" s="267"/>
      <c r="V33" s="267"/>
      <c r="W33" s="267"/>
      <c r="X33" s="267"/>
    </row>
    <row r="34" spans="1:24" ht="40.5" customHeight="1" x14ac:dyDescent="0.25">
      <c r="C34" s="475" t="s">
        <v>744</v>
      </c>
      <c r="D34" s="476" t="s">
        <v>745</v>
      </c>
      <c r="E34" s="476" t="s">
        <v>746</v>
      </c>
      <c r="F34" s="908" t="s">
        <v>747</v>
      </c>
      <c r="G34" s="909"/>
      <c r="H34" s="910" t="s">
        <v>748</v>
      </c>
      <c r="I34" s="911"/>
      <c r="J34" s="912" t="s">
        <v>749</v>
      </c>
      <c r="K34" s="913"/>
      <c r="L34" s="477" t="s">
        <v>750</v>
      </c>
      <c r="S34" s="267"/>
      <c r="T34" s="267"/>
      <c r="U34" s="267"/>
      <c r="V34" s="267"/>
      <c r="W34" s="267"/>
      <c r="X34" s="267"/>
    </row>
    <row r="35" spans="1:24" ht="15.75" x14ac:dyDescent="0.25">
      <c r="C35" s="478" t="s">
        <v>752</v>
      </c>
      <c r="D35" s="479" t="s">
        <v>752</v>
      </c>
      <c r="E35" s="480" t="s">
        <v>752</v>
      </c>
      <c r="F35" s="481" t="s">
        <v>753</v>
      </c>
      <c r="G35" s="482" t="s">
        <v>754</v>
      </c>
      <c r="H35" s="481" t="s">
        <v>753</v>
      </c>
      <c r="I35" s="482" t="s">
        <v>754</v>
      </c>
      <c r="J35" s="481" t="s">
        <v>753</v>
      </c>
      <c r="K35" s="482" t="s">
        <v>754</v>
      </c>
      <c r="L35" s="483" t="s">
        <v>752</v>
      </c>
      <c r="S35" s="267"/>
      <c r="T35" s="267"/>
      <c r="U35" s="267"/>
      <c r="V35" s="267"/>
      <c r="W35" s="267"/>
      <c r="X35" s="267"/>
    </row>
    <row r="36" spans="1:24" ht="45" x14ac:dyDescent="0.2">
      <c r="C36" s="460" t="s">
        <v>11</v>
      </c>
      <c r="D36" s="461" t="s">
        <v>12</v>
      </c>
      <c r="E36" s="462" t="s">
        <v>756</v>
      </c>
      <c r="F36" s="463">
        <v>7</v>
      </c>
      <c r="G36" s="463">
        <v>25</v>
      </c>
      <c r="H36" s="464">
        <v>13</v>
      </c>
      <c r="I36" s="464">
        <v>25</v>
      </c>
      <c r="J36" s="463">
        <v>50</v>
      </c>
      <c r="K36" s="463">
        <v>25</v>
      </c>
      <c r="L36" s="484" t="s">
        <v>784</v>
      </c>
      <c r="S36" s="267"/>
      <c r="T36" s="267"/>
      <c r="U36" s="267"/>
      <c r="V36" s="267"/>
      <c r="W36" s="267"/>
      <c r="X36" s="267"/>
    </row>
    <row r="37" spans="1:24" ht="15" x14ac:dyDescent="0.2">
      <c r="C37" s="460" t="s">
        <v>435</v>
      </c>
      <c r="D37" s="461" t="s">
        <v>436</v>
      </c>
      <c r="E37" s="462" t="s">
        <v>756</v>
      </c>
      <c r="F37" s="463">
        <v>6</v>
      </c>
      <c r="G37" s="463">
        <v>24.5</v>
      </c>
      <c r="H37" s="464" t="s">
        <v>752</v>
      </c>
      <c r="I37" s="464">
        <v>24.5</v>
      </c>
      <c r="J37" s="463" t="s">
        <v>752</v>
      </c>
      <c r="K37" s="463">
        <v>24.5</v>
      </c>
      <c r="L37" s="484" t="s">
        <v>752</v>
      </c>
      <c r="S37" s="267"/>
      <c r="T37" s="267"/>
      <c r="U37" s="267"/>
      <c r="V37" s="267"/>
      <c r="W37" s="267"/>
      <c r="X37" s="267"/>
    </row>
    <row r="38" spans="1:24" ht="30" x14ac:dyDescent="0.2">
      <c r="C38" s="460" t="s">
        <v>11</v>
      </c>
      <c r="D38" s="461" t="s">
        <v>785</v>
      </c>
      <c r="E38" s="462" t="s">
        <v>756</v>
      </c>
      <c r="F38" s="463">
        <v>1</v>
      </c>
      <c r="G38" s="463">
        <v>25</v>
      </c>
      <c r="H38" s="464">
        <v>1</v>
      </c>
      <c r="I38" s="464">
        <v>25</v>
      </c>
      <c r="J38" s="463">
        <v>4</v>
      </c>
      <c r="K38" s="463">
        <v>25</v>
      </c>
      <c r="L38" s="484" t="s">
        <v>786</v>
      </c>
      <c r="S38" s="267"/>
      <c r="T38" s="267"/>
      <c r="U38" s="267"/>
      <c r="V38" s="267"/>
      <c r="W38" s="267"/>
      <c r="X38" s="267"/>
    </row>
    <row r="39" spans="1:24" ht="30" x14ac:dyDescent="0.2">
      <c r="C39" s="460" t="s">
        <v>11</v>
      </c>
      <c r="D39" s="461" t="s">
        <v>787</v>
      </c>
      <c r="E39" s="462" t="s">
        <v>756</v>
      </c>
      <c r="F39" s="463" t="s">
        <v>752</v>
      </c>
      <c r="G39" s="463" t="s">
        <v>788</v>
      </c>
      <c r="H39" s="464" t="s">
        <v>752</v>
      </c>
      <c r="I39" s="464" t="s">
        <v>788</v>
      </c>
      <c r="J39" s="463">
        <v>2</v>
      </c>
      <c r="K39" s="463" t="s">
        <v>788</v>
      </c>
      <c r="L39" s="484" t="s">
        <v>789</v>
      </c>
      <c r="S39" s="267"/>
      <c r="T39" s="267"/>
      <c r="U39" s="267"/>
      <c r="V39" s="267"/>
      <c r="W39" s="267"/>
      <c r="X39" s="267"/>
    </row>
    <row r="40" spans="1:24" ht="30" x14ac:dyDescent="0.2">
      <c r="C40" s="466" t="s">
        <v>80</v>
      </c>
      <c r="D40" s="461" t="s">
        <v>81</v>
      </c>
      <c r="E40" s="462" t="s">
        <v>756</v>
      </c>
      <c r="F40" s="463">
        <v>1</v>
      </c>
      <c r="G40" s="463">
        <v>6</v>
      </c>
      <c r="H40" s="464">
        <v>1</v>
      </c>
      <c r="I40" s="464">
        <v>6</v>
      </c>
      <c r="J40" s="463">
        <v>4</v>
      </c>
      <c r="K40" s="463">
        <v>6</v>
      </c>
      <c r="L40" s="484" t="s">
        <v>790</v>
      </c>
      <c r="S40" s="267"/>
      <c r="T40" s="267"/>
      <c r="U40" s="267"/>
      <c r="V40" s="267"/>
      <c r="W40" s="267"/>
      <c r="X40" s="267"/>
    </row>
    <row r="41" spans="1:24" ht="30" x14ac:dyDescent="0.2">
      <c r="C41" s="460" t="s">
        <v>88</v>
      </c>
      <c r="D41" s="461" t="s">
        <v>89</v>
      </c>
      <c r="E41" s="462" t="s">
        <v>756</v>
      </c>
      <c r="F41" s="463">
        <v>1</v>
      </c>
      <c r="G41" s="463">
        <v>15</v>
      </c>
      <c r="H41" s="464">
        <v>1</v>
      </c>
      <c r="I41" s="464">
        <v>15</v>
      </c>
      <c r="J41" s="463">
        <v>2</v>
      </c>
      <c r="K41" s="463">
        <v>15</v>
      </c>
      <c r="L41" s="465" t="s">
        <v>791</v>
      </c>
      <c r="S41" s="267"/>
      <c r="T41" s="267"/>
      <c r="U41" s="267"/>
      <c r="V41" s="267"/>
      <c r="W41" s="267"/>
      <c r="X41" s="267"/>
    </row>
    <row r="42" spans="1:24" ht="60" x14ac:dyDescent="0.2">
      <c r="C42" s="460" t="s">
        <v>291</v>
      </c>
      <c r="D42" s="461" t="s">
        <v>293</v>
      </c>
      <c r="E42" s="462" t="s">
        <v>756</v>
      </c>
      <c r="F42" s="463">
        <v>2</v>
      </c>
      <c r="G42" s="463">
        <v>6</v>
      </c>
      <c r="H42" s="464">
        <v>2</v>
      </c>
      <c r="I42" s="464">
        <v>6</v>
      </c>
      <c r="J42" s="463">
        <v>8</v>
      </c>
      <c r="K42" s="463">
        <v>6</v>
      </c>
      <c r="L42" s="465" t="s">
        <v>792</v>
      </c>
      <c r="S42" s="267"/>
      <c r="T42" s="267"/>
      <c r="U42" s="267"/>
      <c r="V42" s="267"/>
      <c r="W42" s="267"/>
      <c r="X42" s="267"/>
    </row>
    <row r="43" spans="1:24" ht="45" x14ac:dyDescent="0.2">
      <c r="C43" s="460" t="s">
        <v>291</v>
      </c>
      <c r="D43" s="461" t="s">
        <v>293</v>
      </c>
      <c r="E43" s="462" t="s">
        <v>756</v>
      </c>
      <c r="F43" s="463">
        <v>3</v>
      </c>
      <c r="G43" s="463">
        <v>6</v>
      </c>
      <c r="H43" s="464">
        <v>3</v>
      </c>
      <c r="I43" s="464">
        <v>6</v>
      </c>
      <c r="J43" s="463">
        <v>12</v>
      </c>
      <c r="K43" s="463">
        <v>6</v>
      </c>
      <c r="L43" s="465" t="s">
        <v>793</v>
      </c>
      <c r="S43" s="267"/>
      <c r="T43" s="267"/>
      <c r="U43" s="267"/>
      <c r="V43" s="267"/>
      <c r="W43" s="267"/>
      <c r="X43" s="267"/>
    </row>
    <row r="44" spans="1:24" ht="15" x14ac:dyDescent="0.2">
      <c r="C44" s="460" t="s">
        <v>531</v>
      </c>
      <c r="D44" s="461" t="s">
        <v>794</v>
      </c>
      <c r="E44" s="462" t="s">
        <v>756</v>
      </c>
      <c r="F44" s="463">
        <v>1</v>
      </c>
      <c r="G44" s="463">
        <v>25</v>
      </c>
      <c r="H44" s="464">
        <v>1</v>
      </c>
      <c r="I44" s="464">
        <v>25</v>
      </c>
      <c r="J44" s="463">
        <v>4</v>
      </c>
      <c r="K44" s="463">
        <v>25</v>
      </c>
      <c r="L44" s="465" t="s">
        <v>795</v>
      </c>
      <c r="S44" s="267"/>
      <c r="T44" s="267"/>
      <c r="U44" s="267"/>
      <c r="V44" s="267"/>
      <c r="W44" s="267"/>
      <c r="X44" s="267"/>
    </row>
    <row r="45" spans="1:24" ht="15" x14ac:dyDescent="0.2">
      <c r="C45" s="460" t="s">
        <v>404</v>
      </c>
      <c r="D45" s="461" t="s">
        <v>796</v>
      </c>
      <c r="E45" s="462" t="s">
        <v>756</v>
      </c>
      <c r="F45" s="463">
        <v>1</v>
      </c>
      <c r="G45" s="463">
        <v>15</v>
      </c>
      <c r="H45" s="464">
        <v>1</v>
      </c>
      <c r="I45" s="464">
        <v>15</v>
      </c>
      <c r="J45" s="463">
        <v>4</v>
      </c>
      <c r="K45" s="463">
        <v>15</v>
      </c>
      <c r="L45" s="465" t="s">
        <v>797</v>
      </c>
      <c r="S45" s="267"/>
      <c r="T45" s="267"/>
      <c r="U45" s="267"/>
      <c r="V45" s="267"/>
      <c r="W45" s="267"/>
      <c r="X45" s="267"/>
    </row>
    <row r="46" spans="1:24" ht="15" x14ac:dyDescent="0.2">
      <c r="C46" s="460" t="s">
        <v>752</v>
      </c>
      <c r="D46" s="461" t="s">
        <v>798</v>
      </c>
      <c r="E46" s="462" t="s">
        <v>752</v>
      </c>
      <c r="F46" s="463">
        <v>4</v>
      </c>
      <c r="G46" s="463">
        <v>2</v>
      </c>
      <c r="H46" s="464">
        <v>7</v>
      </c>
      <c r="I46" s="464">
        <v>2</v>
      </c>
      <c r="J46" s="463">
        <v>28</v>
      </c>
      <c r="K46" s="463">
        <v>2</v>
      </c>
      <c r="L46" s="465" t="s">
        <v>799</v>
      </c>
      <c r="S46" s="267"/>
      <c r="T46" s="267"/>
      <c r="U46" s="267"/>
      <c r="V46" s="267"/>
      <c r="W46" s="267"/>
      <c r="X46" s="267"/>
    </row>
    <row r="47" spans="1:24" ht="15" x14ac:dyDescent="0.2">
      <c r="C47" s="467" t="s">
        <v>111</v>
      </c>
      <c r="D47" s="461" t="s">
        <v>112</v>
      </c>
      <c r="E47" s="462" t="s">
        <v>756</v>
      </c>
      <c r="F47" s="463">
        <v>2</v>
      </c>
      <c r="G47" s="463">
        <v>1</v>
      </c>
      <c r="H47" s="464">
        <v>2</v>
      </c>
      <c r="I47" s="464">
        <v>1</v>
      </c>
      <c r="J47" s="463">
        <v>8</v>
      </c>
      <c r="K47" s="463">
        <v>1</v>
      </c>
      <c r="L47" s="484" t="s">
        <v>800</v>
      </c>
      <c r="S47" s="267"/>
      <c r="T47" s="267"/>
      <c r="U47" s="267"/>
      <c r="V47" s="267"/>
      <c r="W47" s="267"/>
      <c r="X47" s="267"/>
    </row>
    <row r="48" spans="1:24" ht="15" x14ac:dyDescent="0.2">
      <c r="A48" s="275"/>
      <c r="B48" s="275"/>
      <c r="C48" s="460" t="s">
        <v>123</v>
      </c>
      <c r="D48" s="461" t="s">
        <v>124</v>
      </c>
      <c r="E48" s="462" t="s">
        <v>756</v>
      </c>
      <c r="F48" s="463">
        <v>1</v>
      </c>
      <c r="G48" s="463">
        <v>2</v>
      </c>
      <c r="H48" s="464">
        <v>1</v>
      </c>
      <c r="I48" s="464">
        <v>2</v>
      </c>
      <c r="J48" s="463">
        <v>4</v>
      </c>
      <c r="K48" s="463">
        <v>2</v>
      </c>
      <c r="L48" s="465" t="s">
        <v>801</v>
      </c>
      <c r="S48" s="267"/>
      <c r="T48" s="267"/>
      <c r="U48" s="267"/>
      <c r="V48" s="267"/>
      <c r="W48" s="267"/>
      <c r="X48" s="267"/>
    </row>
    <row r="49" spans="1:24" ht="15" x14ac:dyDescent="0.2">
      <c r="C49" s="460" t="s">
        <v>146</v>
      </c>
      <c r="D49" s="461" t="s">
        <v>802</v>
      </c>
      <c r="E49" s="462" t="s">
        <v>756</v>
      </c>
      <c r="F49" s="463">
        <v>1</v>
      </c>
      <c r="G49" s="463">
        <v>1.5</v>
      </c>
      <c r="H49" s="464">
        <v>1</v>
      </c>
      <c r="I49" s="464">
        <v>1.5</v>
      </c>
      <c r="J49" s="463">
        <v>4</v>
      </c>
      <c r="K49" s="463">
        <v>1.5</v>
      </c>
      <c r="L49" s="465" t="s">
        <v>801</v>
      </c>
      <c r="S49" s="267"/>
      <c r="T49" s="267"/>
      <c r="U49" s="267"/>
      <c r="V49" s="267"/>
      <c r="W49" s="267"/>
      <c r="X49" s="267"/>
    </row>
    <row r="50" spans="1:24" ht="30" x14ac:dyDescent="0.2">
      <c r="C50" s="466" t="s">
        <v>134</v>
      </c>
      <c r="D50" s="461" t="s">
        <v>135</v>
      </c>
      <c r="E50" s="462" t="s">
        <v>756</v>
      </c>
      <c r="F50" s="463">
        <v>1</v>
      </c>
      <c r="G50" s="463">
        <v>3</v>
      </c>
      <c r="H50" s="464">
        <v>1</v>
      </c>
      <c r="I50" s="464">
        <v>3</v>
      </c>
      <c r="J50" s="463">
        <v>4</v>
      </c>
      <c r="K50" s="463">
        <v>3</v>
      </c>
      <c r="L50" s="484" t="s">
        <v>803</v>
      </c>
      <c r="S50" s="267"/>
      <c r="T50" s="267"/>
      <c r="U50" s="267"/>
      <c r="V50" s="267"/>
      <c r="W50" s="267"/>
      <c r="X50" s="267"/>
    </row>
    <row r="51" spans="1:24" ht="15" x14ac:dyDescent="0.2">
      <c r="C51" s="460" t="s">
        <v>143</v>
      </c>
      <c r="D51" s="461" t="s">
        <v>144</v>
      </c>
      <c r="E51" s="462" t="s">
        <v>756</v>
      </c>
      <c r="F51" s="463">
        <v>1</v>
      </c>
      <c r="G51" s="463">
        <v>1</v>
      </c>
      <c r="H51" s="464">
        <v>1</v>
      </c>
      <c r="I51" s="464">
        <v>1</v>
      </c>
      <c r="J51" s="463">
        <v>4</v>
      </c>
      <c r="K51" s="463">
        <v>1</v>
      </c>
      <c r="L51" s="465" t="s">
        <v>801</v>
      </c>
      <c r="S51" s="267"/>
      <c r="T51" s="267"/>
      <c r="U51" s="267"/>
      <c r="V51" s="267"/>
      <c r="W51" s="267"/>
      <c r="X51" s="267"/>
    </row>
    <row r="52" spans="1:24" ht="15" x14ac:dyDescent="0.2">
      <c r="C52" s="460" t="s">
        <v>804</v>
      </c>
      <c r="D52" s="461" t="s">
        <v>129</v>
      </c>
      <c r="E52" s="462" t="s">
        <v>756</v>
      </c>
      <c r="F52" s="463">
        <v>3</v>
      </c>
      <c r="G52" s="463">
        <v>4</v>
      </c>
      <c r="H52" s="464">
        <v>3</v>
      </c>
      <c r="I52" s="464">
        <v>4</v>
      </c>
      <c r="J52" s="463">
        <v>12</v>
      </c>
      <c r="K52" s="463">
        <v>4</v>
      </c>
      <c r="L52" s="465" t="s">
        <v>805</v>
      </c>
      <c r="S52" s="267"/>
      <c r="T52" s="267"/>
      <c r="U52" s="267"/>
      <c r="V52" s="267"/>
      <c r="W52" s="267"/>
      <c r="X52" s="267"/>
    </row>
    <row r="53" spans="1:24" ht="15" x14ac:dyDescent="0.2">
      <c r="C53" s="460" t="s">
        <v>98</v>
      </c>
      <c r="D53" s="461" t="s">
        <v>806</v>
      </c>
      <c r="E53" s="462" t="s">
        <v>756</v>
      </c>
      <c r="F53" s="463">
        <v>1</v>
      </c>
      <c r="G53" s="463">
        <v>1</v>
      </c>
      <c r="H53" s="464">
        <v>1</v>
      </c>
      <c r="I53" s="464">
        <v>1</v>
      </c>
      <c r="J53" s="463">
        <v>2</v>
      </c>
      <c r="K53" s="463">
        <v>1</v>
      </c>
      <c r="L53" s="465" t="s">
        <v>807</v>
      </c>
      <c r="S53" s="267"/>
      <c r="T53" s="267"/>
      <c r="U53" s="267"/>
      <c r="V53" s="267"/>
      <c r="W53" s="267"/>
      <c r="X53" s="267"/>
    </row>
    <row r="54" spans="1:24" ht="15" x14ac:dyDescent="0.2">
      <c r="C54" s="460" t="s">
        <v>752</v>
      </c>
      <c r="D54" s="461" t="s">
        <v>782</v>
      </c>
      <c r="E54" s="462" t="s">
        <v>752</v>
      </c>
      <c r="F54" s="463" t="s">
        <v>752</v>
      </c>
      <c r="G54" s="468">
        <v>0.4</v>
      </c>
      <c r="H54" s="464" t="s">
        <v>752</v>
      </c>
      <c r="I54" s="469">
        <v>0.4</v>
      </c>
      <c r="J54" s="463" t="s">
        <v>752</v>
      </c>
      <c r="K54" s="468">
        <v>0.4</v>
      </c>
      <c r="L54" s="465" t="s">
        <v>752</v>
      </c>
      <c r="S54" s="267"/>
      <c r="T54" s="267"/>
      <c r="U54" s="267"/>
      <c r="V54" s="267"/>
      <c r="W54" s="267"/>
      <c r="X54" s="267"/>
    </row>
    <row r="55" spans="1:24" ht="15" x14ac:dyDescent="0.2">
      <c r="C55" s="470"/>
      <c r="D55" s="471"/>
      <c r="E55" s="472"/>
      <c r="F55" s="473"/>
      <c r="G55" s="473"/>
      <c r="H55" s="473"/>
      <c r="I55" s="473"/>
      <c r="J55" s="473"/>
      <c r="K55" s="473"/>
      <c r="L55" s="474"/>
      <c r="S55" s="267"/>
      <c r="T55" s="267"/>
      <c r="U55" s="267"/>
      <c r="V55" s="267"/>
      <c r="W55" s="267"/>
      <c r="X55" s="267"/>
    </row>
    <row r="56" spans="1:24" ht="15.75" x14ac:dyDescent="0.25">
      <c r="C56" s="431" t="s">
        <v>808</v>
      </c>
      <c r="D56" s="286"/>
      <c r="E56" s="472"/>
      <c r="F56" s="473"/>
      <c r="G56" s="473"/>
      <c r="H56" s="473"/>
      <c r="I56" s="473"/>
      <c r="J56" s="473"/>
      <c r="K56" s="473"/>
      <c r="L56" s="474"/>
      <c r="S56" s="267"/>
      <c r="T56" s="267"/>
      <c r="U56" s="267"/>
      <c r="V56" s="267"/>
      <c r="W56" s="267"/>
      <c r="X56" s="267"/>
    </row>
    <row r="57" spans="1:24" ht="15" x14ac:dyDescent="0.2">
      <c r="C57" s="470"/>
      <c r="D57" s="471"/>
      <c r="E57" s="472"/>
      <c r="F57" s="473"/>
      <c r="G57" s="473"/>
      <c r="H57" s="473"/>
      <c r="I57" s="473"/>
      <c r="J57" s="473"/>
      <c r="K57" s="473"/>
      <c r="L57" s="474"/>
      <c r="S57" s="267"/>
      <c r="T57" s="267"/>
      <c r="U57" s="267"/>
      <c r="V57" s="267"/>
      <c r="W57" s="267"/>
      <c r="X57" s="267"/>
    </row>
    <row r="58" spans="1:24" ht="30" customHeight="1" x14ac:dyDescent="0.25">
      <c r="C58" s="432" t="s">
        <v>744</v>
      </c>
      <c r="D58" s="283" t="s">
        <v>745</v>
      </c>
      <c r="E58" s="283" t="s">
        <v>746</v>
      </c>
      <c r="F58" s="908" t="s">
        <v>747</v>
      </c>
      <c r="G58" s="909"/>
      <c r="H58" s="910" t="s">
        <v>748</v>
      </c>
      <c r="I58" s="911"/>
      <c r="J58" s="912" t="s">
        <v>749</v>
      </c>
      <c r="K58" s="913"/>
      <c r="L58" s="485" t="s">
        <v>750</v>
      </c>
      <c r="S58" s="267"/>
      <c r="T58" s="267"/>
      <c r="U58" s="267"/>
      <c r="V58" s="267"/>
      <c r="W58" s="267"/>
      <c r="X58" s="267"/>
    </row>
    <row r="59" spans="1:24" ht="15.75" x14ac:dyDescent="0.25">
      <c r="C59" s="433" t="s">
        <v>752</v>
      </c>
      <c r="D59" s="284" t="s">
        <v>752</v>
      </c>
      <c r="E59" s="285" t="s">
        <v>752</v>
      </c>
      <c r="F59" s="288" t="s">
        <v>753</v>
      </c>
      <c r="G59" s="289" t="s">
        <v>754</v>
      </c>
      <c r="H59" s="288" t="s">
        <v>753</v>
      </c>
      <c r="I59" s="289" t="s">
        <v>754</v>
      </c>
      <c r="J59" s="288" t="s">
        <v>753</v>
      </c>
      <c r="K59" s="289" t="s">
        <v>754</v>
      </c>
      <c r="L59" s="439" t="s">
        <v>752</v>
      </c>
      <c r="S59" s="267"/>
      <c r="T59" s="267"/>
      <c r="U59" s="267"/>
      <c r="V59" s="267"/>
      <c r="W59" s="267"/>
      <c r="X59" s="267"/>
    </row>
    <row r="60" spans="1:24" ht="15" x14ac:dyDescent="0.2">
      <c r="C60" s="460" t="s">
        <v>96</v>
      </c>
      <c r="D60" s="461" t="s">
        <v>765</v>
      </c>
      <c r="E60" s="462" t="s">
        <v>756</v>
      </c>
      <c r="F60" s="463">
        <v>1</v>
      </c>
      <c r="G60" s="463">
        <v>4</v>
      </c>
      <c r="H60" s="464">
        <v>1</v>
      </c>
      <c r="I60" s="464">
        <v>4</v>
      </c>
      <c r="J60" s="463">
        <v>2</v>
      </c>
      <c r="K60" s="463">
        <v>4</v>
      </c>
      <c r="L60" s="465" t="s">
        <v>809</v>
      </c>
      <c r="S60" s="267"/>
      <c r="T60" s="267"/>
      <c r="U60" s="267"/>
      <c r="V60" s="267"/>
      <c r="W60" s="267"/>
      <c r="X60" s="267"/>
    </row>
    <row r="61" spans="1:24" ht="30" x14ac:dyDescent="0.2">
      <c r="C61" s="460" t="s">
        <v>131</v>
      </c>
      <c r="D61" s="461" t="s">
        <v>133</v>
      </c>
      <c r="E61" s="462" t="s">
        <v>756</v>
      </c>
      <c r="F61" s="463">
        <v>1</v>
      </c>
      <c r="G61" s="463" t="s">
        <v>810</v>
      </c>
      <c r="H61" s="464">
        <v>1</v>
      </c>
      <c r="I61" s="464" t="s">
        <v>810</v>
      </c>
      <c r="J61" s="463">
        <v>2</v>
      </c>
      <c r="K61" s="463" t="s">
        <v>810</v>
      </c>
      <c r="L61" s="465" t="s">
        <v>811</v>
      </c>
      <c r="S61" s="267"/>
      <c r="T61" s="267"/>
      <c r="U61" s="267"/>
      <c r="V61" s="267"/>
      <c r="W61" s="267"/>
      <c r="X61" s="267"/>
    </row>
    <row r="62" spans="1:24" ht="30" x14ac:dyDescent="0.2">
      <c r="C62" s="460" t="s">
        <v>752</v>
      </c>
      <c r="D62" s="461" t="s">
        <v>812</v>
      </c>
      <c r="E62" s="462" t="s">
        <v>752</v>
      </c>
      <c r="F62" s="463">
        <v>1</v>
      </c>
      <c r="G62" s="463">
        <v>9</v>
      </c>
      <c r="H62" s="464" t="s">
        <v>752</v>
      </c>
      <c r="I62" s="464" t="s">
        <v>752</v>
      </c>
      <c r="J62" s="463" t="s">
        <v>752</v>
      </c>
      <c r="K62" s="463" t="s">
        <v>752</v>
      </c>
      <c r="L62" s="465" t="s">
        <v>813</v>
      </c>
      <c r="S62" s="267"/>
      <c r="T62" s="267"/>
      <c r="U62" s="267"/>
      <c r="V62" s="267"/>
      <c r="W62" s="267"/>
      <c r="X62" s="267"/>
    </row>
    <row r="63" spans="1:24" ht="45" x14ac:dyDescent="0.2">
      <c r="C63" s="460" t="s">
        <v>814</v>
      </c>
      <c r="D63" s="461" t="s">
        <v>815</v>
      </c>
      <c r="E63" s="462" t="s">
        <v>756</v>
      </c>
      <c r="F63" s="463">
        <v>1</v>
      </c>
      <c r="G63" s="463">
        <v>12</v>
      </c>
      <c r="H63" s="464">
        <v>1</v>
      </c>
      <c r="I63" s="464">
        <v>12</v>
      </c>
      <c r="J63" s="463">
        <v>2</v>
      </c>
      <c r="K63" s="463">
        <v>20</v>
      </c>
      <c r="L63" s="465" t="s">
        <v>816</v>
      </c>
      <c r="S63" s="267"/>
      <c r="T63" s="267"/>
      <c r="U63" s="267"/>
      <c r="V63" s="267"/>
      <c r="W63" s="267"/>
      <c r="X63" s="267"/>
    </row>
    <row r="64" spans="1:24" ht="15" x14ac:dyDescent="0.2">
      <c r="A64" s="275"/>
      <c r="B64" s="275"/>
      <c r="C64" s="460" t="s">
        <v>752</v>
      </c>
      <c r="D64" s="461" t="s">
        <v>817</v>
      </c>
      <c r="E64" s="462" t="s">
        <v>752</v>
      </c>
      <c r="F64" s="463">
        <v>1</v>
      </c>
      <c r="G64" s="463">
        <v>30</v>
      </c>
      <c r="H64" s="464">
        <v>1</v>
      </c>
      <c r="I64" s="464">
        <v>30</v>
      </c>
      <c r="J64" s="463">
        <v>2</v>
      </c>
      <c r="K64" s="463">
        <v>60</v>
      </c>
      <c r="L64" s="465" t="s">
        <v>818</v>
      </c>
      <c r="S64" s="267"/>
      <c r="T64" s="267"/>
      <c r="U64" s="267"/>
      <c r="V64" s="267"/>
      <c r="W64" s="267"/>
      <c r="X64" s="267"/>
    </row>
    <row r="65" spans="3:24" ht="30" x14ac:dyDescent="0.2">
      <c r="C65" s="460" t="s">
        <v>543</v>
      </c>
      <c r="D65" s="461" t="s">
        <v>819</v>
      </c>
      <c r="E65" s="462" t="s">
        <v>756</v>
      </c>
      <c r="F65" s="463">
        <v>1</v>
      </c>
      <c r="G65" s="463">
        <v>28</v>
      </c>
      <c r="H65" s="464">
        <v>1</v>
      </c>
      <c r="I65" s="464">
        <v>28</v>
      </c>
      <c r="J65" s="463">
        <v>1</v>
      </c>
      <c r="K65" s="463">
        <v>112</v>
      </c>
      <c r="L65" s="465" t="s">
        <v>820</v>
      </c>
      <c r="S65" s="267"/>
      <c r="T65" s="267"/>
      <c r="U65" s="267"/>
      <c r="V65" s="267"/>
      <c r="W65" s="267"/>
      <c r="X65" s="267"/>
    </row>
    <row r="66" spans="3:24" ht="15" x14ac:dyDescent="0.2">
      <c r="C66" s="460" t="s">
        <v>821</v>
      </c>
      <c r="D66" s="461" t="s">
        <v>550</v>
      </c>
      <c r="E66" s="462" t="s">
        <v>756</v>
      </c>
      <c r="F66" s="463">
        <v>1</v>
      </c>
      <c r="G66" s="463">
        <v>14</v>
      </c>
      <c r="H66" s="464">
        <v>1</v>
      </c>
      <c r="I66" s="464">
        <v>14</v>
      </c>
      <c r="J66" s="463">
        <v>2</v>
      </c>
      <c r="K66" s="463">
        <v>28</v>
      </c>
      <c r="L66" s="465" t="s">
        <v>752</v>
      </c>
      <c r="S66" s="267"/>
      <c r="T66" s="267"/>
      <c r="U66" s="267"/>
      <c r="V66" s="267"/>
      <c r="W66" s="267"/>
      <c r="X66" s="267"/>
    </row>
    <row r="67" spans="3:24" ht="30" x14ac:dyDescent="0.2">
      <c r="C67" s="460" t="s">
        <v>752</v>
      </c>
      <c r="D67" s="461" t="s">
        <v>822</v>
      </c>
      <c r="E67" s="462" t="s">
        <v>752</v>
      </c>
      <c r="F67" s="463">
        <v>1</v>
      </c>
      <c r="G67" s="463">
        <v>12</v>
      </c>
      <c r="H67" s="464">
        <v>1</v>
      </c>
      <c r="I67" s="464">
        <v>12</v>
      </c>
      <c r="J67" s="463">
        <v>1</v>
      </c>
      <c r="K67" s="463">
        <v>20</v>
      </c>
      <c r="L67" s="465" t="s">
        <v>823</v>
      </c>
      <c r="S67" s="267"/>
      <c r="T67" s="267"/>
      <c r="U67" s="267"/>
      <c r="V67" s="267"/>
      <c r="W67" s="267"/>
      <c r="X67" s="267"/>
    </row>
    <row r="68" spans="3:24" ht="15" x14ac:dyDescent="0.2">
      <c r="C68" s="460" t="s">
        <v>252</v>
      </c>
      <c r="D68" s="461" t="s">
        <v>251</v>
      </c>
      <c r="E68" s="462" t="s">
        <v>756</v>
      </c>
      <c r="F68" s="463">
        <v>1</v>
      </c>
      <c r="G68" s="463">
        <v>12</v>
      </c>
      <c r="H68" s="464">
        <v>1</v>
      </c>
      <c r="I68" s="464">
        <v>12</v>
      </c>
      <c r="J68" s="463">
        <v>4</v>
      </c>
      <c r="K68" s="463">
        <v>12</v>
      </c>
      <c r="L68" s="465" t="s">
        <v>801</v>
      </c>
      <c r="S68" s="267"/>
      <c r="T68" s="267"/>
      <c r="U68" s="267"/>
      <c r="V68" s="267"/>
      <c r="W68" s="267"/>
      <c r="X68" s="267"/>
    </row>
    <row r="69" spans="3:24" ht="15" x14ac:dyDescent="0.2">
      <c r="C69" s="460" t="s">
        <v>201</v>
      </c>
      <c r="D69" s="461" t="s">
        <v>824</v>
      </c>
      <c r="E69" s="462" t="s">
        <v>756</v>
      </c>
      <c r="F69" s="463">
        <v>1</v>
      </c>
      <c r="G69" s="463">
        <v>7</v>
      </c>
      <c r="H69" s="464">
        <v>1</v>
      </c>
      <c r="I69" s="464">
        <v>7</v>
      </c>
      <c r="J69" s="463">
        <v>1</v>
      </c>
      <c r="K69" s="463">
        <v>24</v>
      </c>
      <c r="L69" s="465" t="s">
        <v>752</v>
      </c>
      <c r="S69" s="267"/>
      <c r="T69" s="267"/>
      <c r="U69" s="267"/>
      <c r="V69" s="267"/>
      <c r="W69" s="267"/>
      <c r="X69" s="267"/>
    </row>
    <row r="70" spans="3:24" ht="15" x14ac:dyDescent="0.2">
      <c r="C70" s="460" t="s">
        <v>196</v>
      </c>
      <c r="D70" s="461" t="s">
        <v>825</v>
      </c>
      <c r="E70" s="462" t="s">
        <v>756</v>
      </c>
      <c r="F70" s="463">
        <v>1</v>
      </c>
      <c r="G70" s="463">
        <v>5</v>
      </c>
      <c r="H70" s="464">
        <v>1</v>
      </c>
      <c r="I70" s="464">
        <v>5</v>
      </c>
      <c r="J70" s="463">
        <v>4</v>
      </c>
      <c r="K70" s="463">
        <v>5</v>
      </c>
      <c r="L70" s="465" t="s">
        <v>826</v>
      </c>
      <c r="S70" s="267"/>
      <c r="T70" s="267"/>
      <c r="U70" s="267"/>
      <c r="V70" s="267"/>
      <c r="W70" s="267"/>
      <c r="X70" s="267"/>
    </row>
    <row r="71" spans="3:24" ht="15" x14ac:dyDescent="0.2">
      <c r="C71" s="460" t="s">
        <v>244</v>
      </c>
      <c r="D71" s="461" t="s">
        <v>827</v>
      </c>
      <c r="E71" s="462" t="s">
        <v>756</v>
      </c>
      <c r="F71" s="463">
        <v>1</v>
      </c>
      <c r="G71" s="463">
        <v>8</v>
      </c>
      <c r="H71" s="464">
        <v>1</v>
      </c>
      <c r="I71" s="464">
        <v>8</v>
      </c>
      <c r="J71" s="463">
        <v>1</v>
      </c>
      <c r="K71" s="463">
        <v>20</v>
      </c>
      <c r="L71" s="465" t="s">
        <v>752</v>
      </c>
      <c r="S71" s="267"/>
      <c r="T71" s="267"/>
      <c r="U71" s="267"/>
      <c r="V71" s="267"/>
      <c r="W71" s="267"/>
      <c r="X71" s="267"/>
    </row>
    <row r="72" spans="3:24" ht="30" x14ac:dyDescent="0.2">
      <c r="C72" s="467" t="s">
        <v>752</v>
      </c>
      <c r="D72" s="461" t="s">
        <v>828</v>
      </c>
      <c r="E72" s="462" t="s">
        <v>752</v>
      </c>
      <c r="F72" s="463">
        <v>1</v>
      </c>
      <c r="G72" s="463" t="s">
        <v>788</v>
      </c>
      <c r="H72" s="464" t="s">
        <v>752</v>
      </c>
      <c r="I72" s="464" t="s">
        <v>752</v>
      </c>
      <c r="J72" s="463">
        <v>1</v>
      </c>
      <c r="K72" s="463" t="s">
        <v>788</v>
      </c>
      <c r="L72" s="465" t="s">
        <v>829</v>
      </c>
      <c r="S72" s="267"/>
      <c r="T72" s="267"/>
      <c r="U72" s="267"/>
      <c r="V72" s="267"/>
      <c r="W72" s="267"/>
      <c r="X72" s="267"/>
    </row>
    <row r="73" spans="3:24" ht="15" x14ac:dyDescent="0.2">
      <c r="C73" s="467" t="s">
        <v>752</v>
      </c>
      <c r="D73" s="461" t="s">
        <v>830</v>
      </c>
      <c r="E73" s="462" t="s">
        <v>752</v>
      </c>
      <c r="F73" s="463" t="s">
        <v>752</v>
      </c>
      <c r="G73" s="463" t="s">
        <v>752</v>
      </c>
      <c r="H73" s="464" t="s">
        <v>752</v>
      </c>
      <c r="I73" s="464" t="s">
        <v>752</v>
      </c>
      <c r="J73" s="463">
        <v>1</v>
      </c>
      <c r="K73" s="463" t="s">
        <v>757</v>
      </c>
      <c r="L73" s="465" t="s">
        <v>831</v>
      </c>
      <c r="S73" s="267"/>
      <c r="T73" s="267"/>
      <c r="U73" s="267"/>
      <c r="V73" s="267"/>
      <c r="W73" s="267"/>
      <c r="X73" s="267"/>
    </row>
    <row r="74" spans="3:24" ht="60" x14ac:dyDescent="0.2">
      <c r="C74" s="460" t="s">
        <v>752</v>
      </c>
      <c r="D74" s="461" t="s">
        <v>832</v>
      </c>
      <c r="E74" s="462" t="s">
        <v>752</v>
      </c>
      <c r="F74" s="463">
        <v>1</v>
      </c>
      <c r="G74" s="463" t="s">
        <v>833</v>
      </c>
      <c r="H74" s="464">
        <v>1</v>
      </c>
      <c r="I74" s="464" t="s">
        <v>833</v>
      </c>
      <c r="J74" s="463">
        <v>1</v>
      </c>
      <c r="K74" s="463">
        <v>12</v>
      </c>
      <c r="L74" s="465" t="s">
        <v>834</v>
      </c>
      <c r="S74" s="267"/>
      <c r="T74" s="267"/>
      <c r="U74" s="267"/>
      <c r="V74" s="267"/>
      <c r="W74" s="267"/>
      <c r="X74" s="267"/>
    </row>
    <row r="75" spans="3:24" ht="15" x14ac:dyDescent="0.2">
      <c r="C75" s="467" t="s">
        <v>595</v>
      </c>
      <c r="D75" s="461" t="s">
        <v>596</v>
      </c>
      <c r="E75" s="462" t="s">
        <v>835</v>
      </c>
      <c r="F75" s="463">
        <v>2</v>
      </c>
      <c r="G75" s="463">
        <v>3</v>
      </c>
      <c r="H75" s="464">
        <v>2</v>
      </c>
      <c r="I75" s="464">
        <v>3</v>
      </c>
      <c r="J75" s="463">
        <v>6</v>
      </c>
      <c r="K75" s="463">
        <v>3</v>
      </c>
      <c r="L75" s="465" t="s">
        <v>836</v>
      </c>
      <c r="S75" s="267"/>
      <c r="T75" s="267"/>
      <c r="U75" s="267"/>
      <c r="V75" s="267"/>
      <c r="W75" s="267"/>
      <c r="X75" s="267"/>
    </row>
    <row r="76" spans="3:24" ht="15" x14ac:dyDescent="0.2">
      <c r="C76" s="460" t="s">
        <v>752</v>
      </c>
      <c r="D76" s="461" t="s">
        <v>782</v>
      </c>
      <c r="E76" s="462" t="s">
        <v>752</v>
      </c>
      <c r="F76" s="463" t="s">
        <v>752</v>
      </c>
      <c r="G76" s="468">
        <v>0.4</v>
      </c>
      <c r="H76" s="464" t="s">
        <v>752</v>
      </c>
      <c r="I76" s="469">
        <v>0.4</v>
      </c>
      <c r="J76" s="463" t="s">
        <v>752</v>
      </c>
      <c r="K76" s="468">
        <v>0.4</v>
      </c>
      <c r="L76" s="465" t="s">
        <v>752</v>
      </c>
      <c r="S76" s="267"/>
      <c r="T76" s="267"/>
      <c r="U76" s="267"/>
      <c r="V76" s="267"/>
      <c r="W76" s="267"/>
      <c r="X76" s="267"/>
    </row>
    <row r="77" spans="3:24" ht="15" x14ac:dyDescent="0.2">
      <c r="C77" s="470"/>
      <c r="D77" s="471"/>
      <c r="E77" s="472"/>
      <c r="F77" s="473"/>
      <c r="G77" s="473"/>
      <c r="H77" s="473"/>
      <c r="I77" s="473"/>
      <c r="J77" s="473"/>
      <c r="K77" s="473"/>
      <c r="L77" s="474"/>
      <c r="S77" s="267"/>
      <c r="T77" s="267"/>
      <c r="U77" s="267"/>
      <c r="V77" s="267"/>
      <c r="W77" s="267"/>
      <c r="X77" s="267"/>
    </row>
    <row r="78" spans="3:24" ht="15.75" x14ac:dyDescent="0.25">
      <c r="C78" s="431" t="s">
        <v>837</v>
      </c>
      <c r="D78" s="286"/>
      <c r="E78" s="472"/>
      <c r="F78" s="473"/>
      <c r="G78" s="473"/>
      <c r="H78" s="473"/>
      <c r="I78" s="473"/>
      <c r="J78" s="473"/>
      <c r="K78" s="473"/>
      <c r="L78" s="474"/>
      <c r="S78" s="267"/>
      <c r="T78" s="267"/>
      <c r="U78" s="267"/>
      <c r="V78" s="267"/>
      <c r="W78" s="267"/>
      <c r="X78" s="267"/>
    </row>
    <row r="79" spans="3:24" ht="15" x14ac:dyDescent="0.2">
      <c r="C79" s="470"/>
      <c r="D79" s="471"/>
      <c r="E79" s="472"/>
      <c r="F79" s="473"/>
      <c r="G79" s="473"/>
      <c r="H79" s="473"/>
      <c r="I79" s="473"/>
      <c r="J79" s="473"/>
      <c r="K79" s="473"/>
      <c r="L79" s="474"/>
      <c r="S79" s="267"/>
      <c r="T79" s="267"/>
      <c r="U79" s="267"/>
      <c r="V79" s="267"/>
      <c r="W79" s="267"/>
      <c r="X79" s="267"/>
    </row>
    <row r="80" spans="3:24" ht="30" customHeight="1" x14ac:dyDescent="0.25">
      <c r="C80" s="475" t="s">
        <v>744</v>
      </c>
      <c r="D80" s="476" t="s">
        <v>745</v>
      </c>
      <c r="E80" s="476" t="s">
        <v>746</v>
      </c>
      <c r="F80" s="908" t="s">
        <v>747</v>
      </c>
      <c r="G80" s="909"/>
      <c r="H80" s="910" t="s">
        <v>748</v>
      </c>
      <c r="I80" s="911"/>
      <c r="J80" s="912" t="s">
        <v>749</v>
      </c>
      <c r="K80" s="913"/>
      <c r="L80" s="477" t="s">
        <v>750</v>
      </c>
      <c r="S80" s="267"/>
      <c r="T80" s="267"/>
      <c r="U80" s="267"/>
      <c r="V80" s="267"/>
      <c r="W80" s="267"/>
      <c r="X80" s="267"/>
    </row>
    <row r="81" spans="1:24" ht="15.75" x14ac:dyDescent="0.25">
      <c r="C81" s="478" t="s">
        <v>752</v>
      </c>
      <c r="D81" s="479" t="s">
        <v>752</v>
      </c>
      <c r="E81" s="480" t="s">
        <v>752</v>
      </c>
      <c r="F81" s="481" t="s">
        <v>753</v>
      </c>
      <c r="G81" s="482" t="s">
        <v>754</v>
      </c>
      <c r="H81" s="481" t="s">
        <v>753</v>
      </c>
      <c r="I81" s="482" t="s">
        <v>754</v>
      </c>
      <c r="J81" s="481" t="s">
        <v>753</v>
      </c>
      <c r="K81" s="482" t="s">
        <v>754</v>
      </c>
      <c r="L81" s="483" t="s">
        <v>752</v>
      </c>
      <c r="S81" s="267"/>
      <c r="T81" s="267"/>
      <c r="U81" s="267"/>
      <c r="V81" s="267"/>
      <c r="W81" s="267"/>
      <c r="X81" s="267"/>
    </row>
    <row r="82" spans="1:24" ht="30" x14ac:dyDescent="0.2">
      <c r="C82" s="486" t="s">
        <v>410</v>
      </c>
      <c r="D82" s="461" t="s">
        <v>411</v>
      </c>
      <c r="E82" s="462" t="s">
        <v>756</v>
      </c>
      <c r="F82" s="487" t="s">
        <v>752</v>
      </c>
      <c r="G82" s="487">
        <v>9</v>
      </c>
      <c r="H82" s="488" t="s">
        <v>752</v>
      </c>
      <c r="I82" s="488">
        <v>9</v>
      </c>
      <c r="J82" s="487" t="s">
        <v>752</v>
      </c>
      <c r="K82" s="487">
        <v>9</v>
      </c>
      <c r="L82" s="465" t="s">
        <v>838</v>
      </c>
      <c r="S82" s="267"/>
      <c r="T82" s="267"/>
      <c r="U82" s="267"/>
      <c r="V82" s="267"/>
      <c r="W82" s="267"/>
      <c r="X82" s="267"/>
    </row>
    <row r="83" spans="1:24" ht="30" x14ac:dyDescent="0.2">
      <c r="C83" s="466" t="s">
        <v>407</v>
      </c>
      <c r="D83" s="461" t="s">
        <v>408</v>
      </c>
      <c r="E83" s="462" t="s">
        <v>756</v>
      </c>
      <c r="F83" s="463" t="s">
        <v>752</v>
      </c>
      <c r="G83" s="463">
        <v>12</v>
      </c>
      <c r="H83" s="464" t="s">
        <v>752</v>
      </c>
      <c r="I83" s="464">
        <v>12</v>
      </c>
      <c r="J83" s="463" t="s">
        <v>752</v>
      </c>
      <c r="K83" s="463">
        <v>12</v>
      </c>
      <c r="L83" s="465" t="s">
        <v>838</v>
      </c>
      <c r="S83" s="267"/>
      <c r="T83" s="267"/>
      <c r="U83" s="267"/>
      <c r="V83" s="267"/>
      <c r="W83" s="267"/>
      <c r="X83" s="267"/>
    </row>
    <row r="84" spans="1:24" ht="30" x14ac:dyDescent="0.2">
      <c r="C84" s="460" t="s">
        <v>752</v>
      </c>
      <c r="D84" s="461" t="s">
        <v>839</v>
      </c>
      <c r="E84" s="462" t="s">
        <v>752</v>
      </c>
      <c r="F84" s="463" t="s">
        <v>752</v>
      </c>
      <c r="G84" s="463">
        <v>4.4000000000000004</v>
      </c>
      <c r="H84" s="464" t="s">
        <v>752</v>
      </c>
      <c r="I84" s="464">
        <v>4.4000000000000004</v>
      </c>
      <c r="J84" s="463" t="s">
        <v>752</v>
      </c>
      <c r="K84" s="463">
        <v>4.4000000000000004</v>
      </c>
      <c r="L84" s="465" t="s">
        <v>838</v>
      </c>
      <c r="S84" s="267"/>
      <c r="T84" s="267"/>
      <c r="U84" s="267"/>
      <c r="V84" s="267"/>
      <c r="W84" s="267"/>
      <c r="X84" s="267"/>
    </row>
    <row r="85" spans="1:24" ht="30" x14ac:dyDescent="0.2">
      <c r="C85" s="460" t="s">
        <v>752</v>
      </c>
      <c r="D85" s="461" t="s">
        <v>840</v>
      </c>
      <c r="E85" s="462" t="s">
        <v>752</v>
      </c>
      <c r="F85" s="463" t="s">
        <v>752</v>
      </c>
      <c r="G85" s="463">
        <v>5.5</v>
      </c>
      <c r="H85" s="464" t="s">
        <v>752</v>
      </c>
      <c r="I85" s="464">
        <v>5.5</v>
      </c>
      <c r="J85" s="463" t="s">
        <v>752</v>
      </c>
      <c r="K85" s="463">
        <v>5.5</v>
      </c>
      <c r="L85" s="465" t="s">
        <v>838</v>
      </c>
      <c r="S85" s="267"/>
      <c r="T85" s="267"/>
      <c r="U85" s="267"/>
      <c r="V85" s="267"/>
      <c r="W85" s="267"/>
      <c r="X85" s="267"/>
    </row>
    <row r="86" spans="1:24" ht="15" x14ac:dyDescent="0.2">
      <c r="A86" s="275"/>
      <c r="B86" s="275"/>
      <c r="C86" s="467" t="s">
        <v>362</v>
      </c>
      <c r="D86" s="461" t="s">
        <v>773</v>
      </c>
      <c r="E86" s="462" t="s">
        <v>756</v>
      </c>
      <c r="F86" s="463">
        <v>1</v>
      </c>
      <c r="G86" s="463">
        <v>15</v>
      </c>
      <c r="H86" s="464">
        <v>1</v>
      </c>
      <c r="I86" s="464">
        <v>15</v>
      </c>
      <c r="J86" s="463">
        <v>1</v>
      </c>
      <c r="K86" s="463">
        <v>12</v>
      </c>
      <c r="L86" s="465" t="s">
        <v>752</v>
      </c>
      <c r="S86" s="267"/>
      <c r="T86" s="267"/>
      <c r="U86" s="267"/>
      <c r="V86" s="267"/>
      <c r="W86" s="267"/>
      <c r="X86" s="267"/>
    </row>
    <row r="87" spans="1:24" ht="30" x14ac:dyDescent="0.2">
      <c r="C87" s="467" t="s">
        <v>364</v>
      </c>
      <c r="D87" s="461" t="s">
        <v>773</v>
      </c>
      <c r="E87" s="462" t="s">
        <v>756</v>
      </c>
      <c r="F87" s="900" t="s">
        <v>762</v>
      </c>
      <c r="G87" s="901"/>
      <c r="H87" s="902" t="s">
        <v>762</v>
      </c>
      <c r="I87" s="903"/>
      <c r="J87" s="463">
        <v>1</v>
      </c>
      <c r="K87" s="463">
        <v>20</v>
      </c>
      <c r="L87" s="465" t="s">
        <v>841</v>
      </c>
      <c r="S87" s="267"/>
      <c r="T87" s="267"/>
      <c r="U87" s="267"/>
      <c r="V87" s="267"/>
      <c r="W87" s="267"/>
      <c r="X87" s="267"/>
    </row>
    <row r="88" spans="1:24" ht="15" x14ac:dyDescent="0.2">
      <c r="C88" s="460" t="s">
        <v>368</v>
      </c>
      <c r="D88" s="461" t="s">
        <v>773</v>
      </c>
      <c r="E88" s="462" t="s">
        <v>756</v>
      </c>
      <c r="F88" s="463" t="s">
        <v>752</v>
      </c>
      <c r="G88" s="463" t="s">
        <v>752</v>
      </c>
      <c r="H88" s="464" t="s">
        <v>752</v>
      </c>
      <c r="I88" s="464" t="s">
        <v>752</v>
      </c>
      <c r="J88" s="463">
        <v>1</v>
      </c>
      <c r="K88" s="463">
        <v>50</v>
      </c>
      <c r="L88" s="465" t="s">
        <v>752</v>
      </c>
      <c r="S88" s="267"/>
      <c r="T88" s="267"/>
      <c r="U88" s="267"/>
      <c r="V88" s="267"/>
      <c r="W88" s="267"/>
      <c r="X88" s="267"/>
    </row>
    <row r="89" spans="1:24" ht="15" x14ac:dyDescent="0.2">
      <c r="C89" s="460" t="s">
        <v>555</v>
      </c>
      <c r="D89" s="461" t="s">
        <v>842</v>
      </c>
      <c r="E89" s="462" t="s">
        <v>756</v>
      </c>
      <c r="F89" s="463">
        <v>1</v>
      </c>
      <c r="G89" s="463">
        <v>5</v>
      </c>
      <c r="H89" s="464">
        <v>1</v>
      </c>
      <c r="I89" s="464">
        <v>5</v>
      </c>
      <c r="J89" s="463">
        <v>2</v>
      </c>
      <c r="K89" s="463">
        <v>8</v>
      </c>
      <c r="L89" s="465" t="s">
        <v>752</v>
      </c>
      <c r="S89" s="267"/>
      <c r="T89" s="267"/>
      <c r="U89" s="267"/>
      <c r="V89" s="267"/>
      <c r="W89" s="267"/>
      <c r="X89" s="267"/>
    </row>
    <row r="90" spans="1:24" ht="15" x14ac:dyDescent="0.2">
      <c r="C90" s="460" t="s">
        <v>843</v>
      </c>
      <c r="D90" s="461" t="s">
        <v>844</v>
      </c>
      <c r="E90" s="462" t="s">
        <v>756</v>
      </c>
      <c r="F90" s="463">
        <v>1</v>
      </c>
      <c r="G90" s="463">
        <v>18</v>
      </c>
      <c r="H90" s="464">
        <v>1</v>
      </c>
      <c r="I90" s="464">
        <v>18</v>
      </c>
      <c r="J90" s="463">
        <v>1</v>
      </c>
      <c r="K90" s="463">
        <v>60</v>
      </c>
      <c r="L90" s="465" t="s">
        <v>752</v>
      </c>
      <c r="S90" s="267"/>
      <c r="T90" s="267"/>
      <c r="U90" s="267"/>
      <c r="V90" s="267"/>
      <c r="W90" s="267"/>
      <c r="X90" s="267"/>
    </row>
    <row r="91" spans="1:24" ht="30" x14ac:dyDescent="0.2">
      <c r="C91" s="460" t="s">
        <v>167</v>
      </c>
      <c r="D91" s="461" t="s">
        <v>845</v>
      </c>
      <c r="E91" s="462" t="s">
        <v>756</v>
      </c>
      <c r="F91" s="463">
        <v>1</v>
      </c>
      <c r="G91" s="463">
        <v>10</v>
      </c>
      <c r="H91" s="464">
        <v>1</v>
      </c>
      <c r="I91" s="464">
        <v>10</v>
      </c>
      <c r="J91" s="463">
        <v>1</v>
      </c>
      <c r="K91" s="463">
        <v>40</v>
      </c>
      <c r="L91" s="465" t="s">
        <v>846</v>
      </c>
      <c r="S91" s="267"/>
      <c r="T91" s="267"/>
      <c r="U91" s="267"/>
      <c r="V91" s="267"/>
      <c r="W91" s="267"/>
      <c r="X91" s="267"/>
    </row>
    <row r="92" spans="1:24" ht="30" x14ac:dyDescent="0.2">
      <c r="C92" s="460" t="s">
        <v>167</v>
      </c>
      <c r="D92" s="461" t="s">
        <v>845</v>
      </c>
      <c r="E92" s="462" t="s">
        <v>756</v>
      </c>
      <c r="F92" s="463">
        <v>1</v>
      </c>
      <c r="G92" s="463">
        <v>8</v>
      </c>
      <c r="H92" s="464">
        <v>1</v>
      </c>
      <c r="I92" s="464">
        <v>8</v>
      </c>
      <c r="J92" s="463">
        <v>1</v>
      </c>
      <c r="K92" s="463">
        <v>32</v>
      </c>
      <c r="L92" s="465" t="s">
        <v>847</v>
      </c>
      <c r="S92" s="267"/>
      <c r="T92" s="267"/>
      <c r="U92" s="267"/>
      <c r="V92" s="267"/>
      <c r="W92" s="267"/>
      <c r="X92" s="267"/>
    </row>
    <row r="93" spans="1:24" ht="15" x14ac:dyDescent="0.2">
      <c r="C93" s="460" t="s">
        <v>589</v>
      </c>
      <c r="D93" s="461" t="s">
        <v>590</v>
      </c>
      <c r="E93" s="489" t="s">
        <v>835</v>
      </c>
      <c r="F93" s="904" t="s">
        <v>762</v>
      </c>
      <c r="G93" s="905"/>
      <c r="H93" s="906" t="s">
        <v>762</v>
      </c>
      <c r="I93" s="907"/>
      <c r="J93" s="490">
        <v>1</v>
      </c>
      <c r="K93" s="490">
        <v>6</v>
      </c>
      <c r="L93" s="491" t="s">
        <v>752</v>
      </c>
      <c r="S93" s="267"/>
      <c r="T93" s="267"/>
      <c r="U93" s="267"/>
      <c r="V93" s="267"/>
      <c r="W93" s="267"/>
      <c r="X93" s="267"/>
    </row>
    <row r="94" spans="1:24" ht="30" x14ac:dyDescent="0.2">
      <c r="C94" s="460" t="s">
        <v>423</v>
      </c>
      <c r="D94" s="461" t="s">
        <v>424</v>
      </c>
      <c r="E94" s="462" t="s">
        <v>756</v>
      </c>
      <c r="F94" s="463">
        <v>1</v>
      </c>
      <c r="G94" s="463" t="s">
        <v>757</v>
      </c>
      <c r="H94" s="464">
        <v>1</v>
      </c>
      <c r="I94" s="464" t="s">
        <v>757</v>
      </c>
      <c r="J94" s="463">
        <v>1</v>
      </c>
      <c r="K94" s="463" t="s">
        <v>757</v>
      </c>
      <c r="L94" s="465" t="s">
        <v>848</v>
      </c>
      <c r="S94" s="267"/>
      <c r="T94" s="267"/>
      <c r="U94" s="267"/>
      <c r="V94" s="267"/>
      <c r="W94" s="267"/>
      <c r="X94" s="267"/>
    </row>
    <row r="95" spans="1:24" ht="15" x14ac:dyDescent="0.2">
      <c r="C95" s="460" t="s">
        <v>752</v>
      </c>
      <c r="D95" s="461" t="s">
        <v>782</v>
      </c>
      <c r="E95" s="462" t="s">
        <v>752</v>
      </c>
      <c r="F95" s="463" t="s">
        <v>752</v>
      </c>
      <c r="G95" s="468">
        <v>0.25</v>
      </c>
      <c r="H95" s="464" t="s">
        <v>752</v>
      </c>
      <c r="I95" s="469">
        <v>0.25</v>
      </c>
      <c r="J95" s="463" t="s">
        <v>752</v>
      </c>
      <c r="K95" s="468">
        <v>0.25</v>
      </c>
      <c r="L95" s="465" t="s">
        <v>752</v>
      </c>
      <c r="S95" s="267"/>
      <c r="T95" s="267"/>
      <c r="U95" s="267"/>
      <c r="V95" s="267"/>
      <c r="W95" s="267"/>
      <c r="X95" s="267"/>
    </row>
    <row r="96" spans="1:24" ht="15.75" thickBot="1" x14ac:dyDescent="0.25">
      <c r="C96" s="492"/>
      <c r="D96" s="493"/>
      <c r="E96" s="493"/>
      <c r="F96" s="494"/>
      <c r="G96" s="494"/>
      <c r="H96" s="494"/>
      <c r="I96" s="494"/>
      <c r="J96" s="494"/>
      <c r="K96" s="494"/>
      <c r="L96" s="495"/>
      <c r="S96" s="267"/>
      <c r="T96" s="267"/>
      <c r="U96" s="267"/>
      <c r="V96" s="267"/>
      <c r="W96" s="267"/>
      <c r="X96" s="267"/>
    </row>
    <row r="97" spans="1:24" x14ac:dyDescent="0.2">
      <c r="A97" s="275"/>
      <c r="B97" s="275"/>
      <c r="F97" s="287"/>
      <c r="G97" s="287"/>
      <c r="H97" s="287"/>
      <c r="I97" s="287"/>
      <c r="J97" s="287"/>
      <c r="K97" s="287"/>
      <c r="L97" s="146"/>
      <c r="S97" s="267"/>
      <c r="T97" s="267"/>
      <c r="U97" s="267"/>
      <c r="V97" s="267"/>
      <c r="W97" s="267"/>
      <c r="X97" s="267"/>
    </row>
    <row r="98" spans="1:24" x14ac:dyDescent="0.2">
      <c r="F98" s="287"/>
      <c r="G98" s="287"/>
      <c r="H98" s="287"/>
      <c r="I98" s="287"/>
      <c r="J98" s="287"/>
      <c r="K98" s="287"/>
      <c r="L98" s="146"/>
      <c r="S98" s="267"/>
      <c r="T98" s="267"/>
      <c r="U98" s="267"/>
      <c r="V98" s="267"/>
      <c r="W98" s="267"/>
      <c r="X98" s="267"/>
    </row>
    <row r="99" spans="1:24" x14ac:dyDescent="0.2">
      <c r="F99" s="287"/>
      <c r="G99" s="287"/>
      <c r="H99" s="287"/>
      <c r="I99" s="287"/>
      <c r="J99" s="287"/>
      <c r="K99" s="287"/>
      <c r="L99" s="146"/>
      <c r="S99" s="267"/>
      <c r="T99" s="267"/>
      <c r="U99" s="267"/>
      <c r="V99" s="267"/>
      <c r="W99" s="267"/>
      <c r="X99" s="267"/>
    </row>
    <row r="100" spans="1:24" ht="15" x14ac:dyDescent="0.2">
      <c r="C100" s="268"/>
    </row>
    <row r="101" spans="1:24" x14ac:dyDescent="0.2">
      <c r="C101" s="146"/>
    </row>
    <row r="106" spans="1:24" x14ac:dyDescent="0.2">
      <c r="C106" s="146"/>
    </row>
    <row r="107" spans="1:24" x14ac:dyDescent="0.2">
      <c r="K107" s="267"/>
    </row>
    <row r="109" spans="1:24" ht="15" x14ac:dyDescent="0.2">
      <c r="C109" s="268"/>
    </row>
    <row r="110" spans="1:24" x14ac:dyDescent="0.2">
      <c r="C110"/>
    </row>
    <row r="112" spans="1:24" ht="15" x14ac:dyDescent="0.2">
      <c r="C112" s="268"/>
    </row>
    <row r="113" spans="3:3" x14ac:dyDescent="0.2">
      <c r="C113"/>
    </row>
    <row r="117" spans="3:3" ht="15" x14ac:dyDescent="0.25">
      <c r="C117" s="20"/>
    </row>
  </sheetData>
  <mergeCells count="17">
    <mergeCell ref="J58:K58"/>
    <mergeCell ref="F80:G80"/>
    <mergeCell ref="H80:I80"/>
    <mergeCell ref="J80:K80"/>
    <mergeCell ref="F14:G14"/>
    <mergeCell ref="H14:I14"/>
    <mergeCell ref="J14:K14"/>
    <mergeCell ref="H18:I18"/>
    <mergeCell ref="F34:G34"/>
    <mergeCell ref="H34:I34"/>
    <mergeCell ref="J34:K34"/>
    <mergeCell ref="F87:G87"/>
    <mergeCell ref="H87:I87"/>
    <mergeCell ref="F93:G93"/>
    <mergeCell ref="H93:I93"/>
    <mergeCell ref="F58:G58"/>
    <mergeCell ref="H58:I58"/>
  </mergeCells>
  <pageMargins left="0.70866141732283472" right="0.70866141732283472" top="0.74803149606299213" bottom="0.74803149606299213" header="0.31496062992125984" footer="0.31496062992125984"/>
  <pageSetup paperSize="8" fitToHeight="0" orientation="landscape" r:id="rId1"/>
  <headerFooter>
    <oddHeader>&amp;CAustralasian Health Facility Guidelines</oddHeader>
    <oddFooter>&amp;L&amp;F&amp;C&amp;A&amp;R&amp;P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3C3-AFDA-47CB-B12F-676829AE7709}">
  <sheetPr>
    <tabColor rgb="FFFFC000"/>
    <pageSetUpPr fitToPage="1"/>
  </sheetPr>
  <dimension ref="C2:N41"/>
  <sheetViews>
    <sheetView view="pageBreakPreview" zoomScale="60" zoomScaleNormal="85" workbookViewId="0">
      <selection activeCell="C27" sqref="C27"/>
    </sheetView>
  </sheetViews>
  <sheetFormatPr defaultColWidth="8.75" defaultRowHeight="14.25" x14ac:dyDescent="0.2"/>
  <cols>
    <col min="3" max="3" width="11" customWidth="1"/>
    <col min="4" max="4" width="39.375" customWidth="1"/>
    <col min="6" max="6" width="9" customWidth="1"/>
    <col min="7" max="7" width="9" style="48" customWidth="1"/>
    <col min="8" max="8" width="11.75" customWidth="1"/>
    <col min="9" max="9" width="10" customWidth="1"/>
    <col min="10" max="12" width="9.5" customWidth="1"/>
    <col min="13" max="13" width="56.75" style="415" customWidth="1"/>
  </cols>
  <sheetData>
    <row r="2" spans="3:14" ht="15" thickBot="1" x14ac:dyDescent="0.25"/>
    <row r="3" spans="3:14" x14ac:dyDescent="0.2">
      <c r="C3" s="395"/>
      <c r="D3" s="396"/>
      <c r="E3" s="396"/>
      <c r="F3" s="396"/>
      <c r="G3" s="397"/>
      <c r="H3" s="396"/>
      <c r="I3" s="396"/>
      <c r="J3" s="396"/>
      <c r="K3" s="396"/>
      <c r="L3" s="396"/>
      <c r="M3" s="416"/>
    </row>
    <row r="4" spans="3:14" x14ac:dyDescent="0.2">
      <c r="C4" s="392"/>
      <c r="D4" s="61"/>
      <c r="E4" s="61"/>
      <c r="F4" s="61"/>
      <c r="G4" s="83"/>
      <c r="H4" s="61"/>
      <c r="I4" s="61"/>
      <c r="J4" s="61"/>
      <c r="K4" s="61"/>
      <c r="L4" s="61"/>
      <c r="M4" s="417"/>
    </row>
    <row r="5" spans="3:14" x14ac:dyDescent="0.2">
      <c r="C5" s="392"/>
      <c r="D5" s="61"/>
      <c r="E5" s="61"/>
      <c r="F5" s="61"/>
      <c r="G5" s="83"/>
      <c r="H5" s="61"/>
      <c r="I5" s="61"/>
      <c r="J5" s="61"/>
      <c r="K5" s="61"/>
      <c r="L5" s="61"/>
      <c r="M5" s="417"/>
    </row>
    <row r="6" spans="3:14" ht="20.25" x14ac:dyDescent="0.3">
      <c r="C6" s="401" t="s">
        <v>1058</v>
      </c>
      <c r="D6" s="61"/>
      <c r="E6" s="61"/>
      <c r="F6" s="61"/>
      <c r="G6" s="83"/>
      <c r="H6" s="61"/>
      <c r="I6" s="61"/>
      <c r="J6" s="61"/>
      <c r="K6" s="61"/>
      <c r="L6" s="61"/>
      <c r="M6" s="417"/>
    </row>
    <row r="7" spans="3:14" ht="20.25" x14ac:dyDescent="0.3">
      <c r="C7" s="399" t="s">
        <v>1046</v>
      </c>
      <c r="D7" s="62"/>
      <c r="E7" s="61"/>
      <c r="F7" s="61"/>
      <c r="G7" s="83"/>
      <c r="H7" s="61"/>
      <c r="I7" s="61"/>
      <c r="J7" s="61"/>
      <c r="K7" s="61"/>
      <c r="L7" s="61"/>
      <c r="M7" s="417"/>
    </row>
    <row r="8" spans="3:14" ht="20.25" x14ac:dyDescent="0.3">
      <c r="C8" s="399" t="s">
        <v>704</v>
      </c>
      <c r="D8" s="61"/>
      <c r="E8" s="61"/>
      <c r="F8" s="61"/>
      <c r="G8" s="83"/>
      <c r="H8" s="61"/>
      <c r="I8" s="61"/>
      <c r="J8" s="61"/>
      <c r="K8" s="61"/>
      <c r="L8" s="61"/>
      <c r="M8" s="417"/>
    </row>
    <row r="9" spans="3:14" ht="20.25" x14ac:dyDescent="0.3">
      <c r="C9" s="399"/>
      <c r="D9" s="61"/>
      <c r="E9" s="61"/>
      <c r="F9" s="61"/>
      <c r="G9" s="83"/>
      <c r="H9" s="61"/>
      <c r="I9" s="61"/>
      <c r="J9" s="61"/>
      <c r="K9" s="61"/>
      <c r="L9" s="61"/>
      <c r="M9" s="417"/>
    </row>
    <row r="10" spans="3:14" ht="15" x14ac:dyDescent="0.2">
      <c r="C10" s="923" t="s">
        <v>1056</v>
      </c>
      <c r="D10" s="924"/>
      <c r="E10" s="496"/>
      <c r="F10" s="496"/>
      <c r="G10" s="497"/>
      <c r="H10" s="496"/>
      <c r="I10" s="496"/>
      <c r="J10" s="496"/>
      <c r="K10" s="496"/>
      <c r="L10" s="496"/>
      <c r="M10" s="498"/>
      <c r="N10" s="499"/>
    </row>
    <row r="11" spans="3:14" ht="15" x14ac:dyDescent="0.2">
      <c r="C11" s="923" t="s">
        <v>1057</v>
      </c>
      <c r="D11" s="924"/>
      <c r="E11" s="500"/>
      <c r="F11" s="496"/>
      <c r="G11" s="497"/>
      <c r="H11" s="496"/>
      <c r="I11" s="496"/>
      <c r="J11" s="496"/>
      <c r="K11" s="496"/>
      <c r="L11" s="496"/>
      <c r="M11" s="498"/>
      <c r="N11" s="499"/>
    </row>
    <row r="12" spans="3:14" ht="15.75" thickBot="1" x14ac:dyDescent="0.25">
      <c r="C12" s="501"/>
      <c r="D12" s="502"/>
      <c r="E12" s="503"/>
      <c r="F12" s="503"/>
      <c r="G12" s="504"/>
      <c r="H12" s="503"/>
      <c r="I12" s="496"/>
      <c r="J12" s="496"/>
      <c r="K12" s="496"/>
      <c r="L12" s="496"/>
      <c r="M12" s="498"/>
      <c r="N12" s="499"/>
    </row>
    <row r="13" spans="3:14" ht="33.6" customHeight="1" x14ac:dyDescent="0.25">
      <c r="C13" s="925" t="s">
        <v>1048</v>
      </c>
      <c r="D13" s="925" t="s">
        <v>718</v>
      </c>
      <c r="E13" s="931" t="s">
        <v>849</v>
      </c>
      <c r="F13" s="932"/>
      <c r="G13" s="933" t="s">
        <v>1066</v>
      </c>
      <c r="H13" s="934"/>
      <c r="I13" s="935"/>
      <c r="J13" s="918" t="s">
        <v>1074</v>
      </c>
      <c r="K13" s="919"/>
      <c r="L13" s="920"/>
      <c r="M13" s="916" t="s">
        <v>1032</v>
      </c>
      <c r="N13" s="499"/>
    </row>
    <row r="14" spans="3:14" ht="65.25" customHeight="1" thickBot="1" x14ac:dyDescent="0.25">
      <c r="C14" s="926"/>
      <c r="D14" s="926"/>
      <c r="E14" s="505" t="s">
        <v>1081</v>
      </c>
      <c r="F14" s="506" t="s">
        <v>1060</v>
      </c>
      <c r="G14" s="507" t="s">
        <v>1061</v>
      </c>
      <c r="H14" s="508" t="s">
        <v>723</v>
      </c>
      <c r="I14" s="509" t="s">
        <v>724</v>
      </c>
      <c r="J14" s="510" t="s">
        <v>866</v>
      </c>
      <c r="K14" s="511" t="s">
        <v>867</v>
      </c>
      <c r="L14" s="512" t="s">
        <v>868</v>
      </c>
      <c r="M14" s="917"/>
      <c r="N14" s="513"/>
    </row>
    <row r="15" spans="3:14" s="394" customFormat="1" ht="33.75" customHeight="1" x14ac:dyDescent="0.2">
      <c r="C15" s="514" t="s">
        <v>1047</v>
      </c>
      <c r="D15" s="515" t="s">
        <v>858</v>
      </c>
      <c r="E15" s="516">
        <f>'AHFG Calcs_Summary'!G124</f>
        <v>1305.875</v>
      </c>
      <c r="F15" s="517">
        <f>'5-SoA Example - Designed Dept 1'!J125</f>
        <v>1409.9750000000001</v>
      </c>
      <c r="G15" s="516">
        <f>'5-SoA Example - Designed Dept 1'!L125</f>
        <v>1269.1099999999999</v>
      </c>
      <c r="H15" s="518">
        <f>IF(SUM(F15-G15)=0,"",SUM(G15-F15))</f>
        <v>-140.86500000000024</v>
      </c>
      <c r="I15" s="519">
        <f>IFERROR(IF(SUM(G15-F15)/ABS(F15)=-1,"-",SUM(G15-F15)/ABS(F15)),"")</f>
        <v>-9.9906026702601264E-2</v>
      </c>
      <c r="J15" s="520">
        <f>'5-SoA Example - Designed Dept 1'!O127</f>
        <v>0</v>
      </c>
      <c r="K15" s="521">
        <f>'5-SoA Example - Designed Dept 1'!P127</f>
        <v>15</v>
      </c>
      <c r="L15" s="522">
        <f>'5-SoA Example - Designed Dept 1'!Q127</f>
        <v>20</v>
      </c>
      <c r="M15" s="523" t="s">
        <v>1072</v>
      </c>
      <c r="N15" s="524"/>
    </row>
    <row r="16" spans="3:14" ht="15" x14ac:dyDescent="0.2">
      <c r="C16" s="525" t="s">
        <v>894</v>
      </c>
      <c r="D16" s="526"/>
      <c r="E16" s="527">
        <f>'AHFG Calcs_Summary'!G122</f>
        <v>346.97500000000002</v>
      </c>
      <c r="F16" s="528">
        <f>'5-SoA Example - Designed Dept 1'!J123</f>
        <v>367.07500000000005</v>
      </c>
      <c r="G16" s="529">
        <v>320</v>
      </c>
      <c r="H16" s="530">
        <f>IF(SUM(F16-G16)=0,"",SUM(G16-F16))</f>
        <v>-47.075000000000045</v>
      </c>
      <c r="I16" s="531">
        <f>IFERROR(IF(SUM(G16-F16)/ABS(F16)=-1,"-",SUM(G16-F16)/ABS(F16)),"")</f>
        <v>-0.12824354695906842</v>
      </c>
      <c r="J16" s="532"/>
      <c r="K16" s="533"/>
      <c r="L16" s="534"/>
      <c r="M16" s="535"/>
      <c r="N16" s="499"/>
    </row>
    <row r="17" spans="3:14" ht="15" x14ac:dyDescent="0.2">
      <c r="C17" s="536"/>
      <c r="D17" s="526"/>
      <c r="E17" s="537"/>
      <c r="F17" s="538"/>
      <c r="G17" s="539"/>
      <c r="H17" s="540"/>
      <c r="I17" s="541"/>
      <c r="J17" s="532"/>
      <c r="K17" s="533"/>
      <c r="L17" s="534"/>
      <c r="M17" s="535"/>
      <c r="N17" s="499"/>
    </row>
    <row r="18" spans="3:14" ht="29.1" customHeight="1" x14ac:dyDescent="0.2">
      <c r="C18" s="542">
        <v>2</v>
      </c>
      <c r="D18" s="543" t="s">
        <v>1069</v>
      </c>
      <c r="E18" s="537">
        <v>1200</v>
      </c>
      <c r="F18" s="538">
        <v>1287</v>
      </c>
      <c r="G18" s="544">
        <v>1312</v>
      </c>
      <c r="H18" s="540">
        <f>IF(SUM(F18-G18)=0,"",SUM(G18-F18))</f>
        <v>25</v>
      </c>
      <c r="I18" s="541">
        <f>IFERROR(IF(SUM(G18-F18)/ABS(F18)=-1,"-",SUM(G18-F18)/ABS(F18)),"")</f>
        <v>1.9425019425019424E-2</v>
      </c>
      <c r="J18" s="532">
        <v>2</v>
      </c>
      <c r="K18" s="533">
        <v>24</v>
      </c>
      <c r="L18" s="534">
        <v>16</v>
      </c>
      <c r="M18" s="535" t="s">
        <v>1079</v>
      </c>
      <c r="N18" s="499"/>
    </row>
    <row r="19" spans="3:14" ht="30" x14ac:dyDescent="0.2">
      <c r="C19" s="525" t="s">
        <v>894</v>
      </c>
      <c r="D19" s="526"/>
      <c r="E19" s="545">
        <v>410</v>
      </c>
      <c r="F19" s="528">
        <v>412</v>
      </c>
      <c r="G19" s="529">
        <v>450</v>
      </c>
      <c r="H19" s="546">
        <f>IF(SUM(F19-G19)=0,"",SUM(G19-F19))</f>
        <v>38</v>
      </c>
      <c r="I19" s="531">
        <f>IFERROR(IF(SUM(G19-F19)/ABS(F19)=-1,"-",SUM(G19-F19)/ABS(F19)),"")</f>
        <v>9.2233009708737865E-2</v>
      </c>
      <c r="J19" s="547"/>
      <c r="K19" s="548"/>
      <c r="L19" s="549"/>
      <c r="M19" s="523" t="s">
        <v>1101</v>
      </c>
      <c r="N19" s="499"/>
    </row>
    <row r="20" spans="3:14" ht="15" x14ac:dyDescent="0.2">
      <c r="C20" s="536"/>
      <c r="D20" s="526"/>
      <c r="E20" s="550"/>
      <c r="F20" s="538"/>
      <c r="G20" s="539"/>
      <c r="H20" s="540"/>
      <c r="I20" s="541"/>
      <c r="J20" s="547"/>
      <c r="K20" s="548"/>
      <c r="L20" s="549"/>
      <c r="M20" s="535"/>
      <c r="N20" s="499"/>
    </row>
    <row r="21" spans="3:14" ht="29.1" customHeight="1" x14ac:dyDescent="0.2">
      <c r="C21" s="551">
        <v>3</v>
      </c>
      <c r="D21" s="543" t="s">
        <v>1070</v>
      </c>
      <c r="E21" s="537">
        <v>1780</v>
      </c>
      <c r="F21" s="538">
        <v>1818</v>
      </c>
      <c r="G21" s="539">
        <v>1890</v>
      </c>
      <c r="H21" s="540">
        <f>IF(SUM(F21-G21)=0,"",SUM(G21-F21))</f>
        <v>72</v>
      </c>
      <c r="I21" s="552">
        <f>IFERROR(IF(SUM(G21-F21)/ABS(F21)=-1,"-",SUM(G21-F21)/ABS(F21)),"")</f>
        <v>3.9603960396039604E-2</v>
      </c>
      <c r="J21" s="532">
        <v>8</v>
      </c>
      <c r="K21" s="533">
        <v>36</v>
      </c>
      <c r="L21" s="534">
        <v>18</v>
      </c>
      <c r="M21" s="535" t="s">
        <v>1079</v>
      </c>
      <c r="N21" s="499"/>
    </row>
    <row r="22" spans="3:14" ht="15" x14ac:dyDescent="0.2">
      <c r="C22" s="536" t="s">
        <v>894</v>
      </c>
      <c r="D22" s="526"/>
      <c r="E22" s="529">
        <v>520</v>
      </c>
      <c r="F22" s="528">
        <v>535</v>
      </c>
      <c r="G22" s="529">
        <v>540</v>
      </c>
      <c r="H22" s="546">
        <f>IF(SUM(F22-G22)=0,"",SUM(G22-F22))</f>
        <v>5</v>
      </c>
      <c r="I22" s="553">
        <f>IFERROR(IF(SUM(G22-F22)/ABS(F22)=-1,"-",SUM(G22-F22)/ABS(F22)),"")</f>
        <v>9.3457943925233638E-3</v>
      </c>
      <c r="J22" s="547"/>
      <c r="K22" s="548"/>
      <c r="L22" s="549"/>
      <c r="M22" s="554"/>
      <c r="N22" s="499"/>
    </row>
    <row r="23" spans="3:14" ht="15" x14ac:dyDescent="0.2">
      <c r="C23" s="536"/>
      <c r="D23" s="526"/>
      <c r="E23" s="539"/>
      <c r="F23" s="538"/>
      <c r="G23" s="539"/>
      <c r="H23" s="540"/>
      <c r="I23" s="552"/>
      <c r="J23" s="547"/>
      <c r="K23" s="548"/>
      <c r="L23" s="549"/>
      <c r="M23" s="554"/>
      <c r="N23" s="499"/>
    </row>
    <row r="24" spans="3:14" ht="29.1" customHeight="1" x14ac:dyDescent="0.2">
      <c r="C24" s="555">
        <v>4</v>
      </c>
      <c r="D24" s="543" t="s">
        <v>1071</v>
      </c>
      <c r="E24" s="539">
        <v>2272</v>
      </c>
      <c r="F24" s="538">
        <v>2309</v>
      </c>
      <c r="G24" s="539">
        <v>2280</v>
      </c>
      <c r="H24" s="540">
        <f>IF(SUM(F24-G24)=0,"",SUM(G24-F24))</f>
        <v>-29</v>
      </c>
      <c r="I24" s="552">
        <f>IFERROR(IF(SUM(G24-F24)/ABS(F24)=-1,"-",SUM(G24-F24)/ABS(F24)),"")</f>
        <v>-1.2559549588566478E-2</v>
      </c>
      <c r="J24" s="532">
        <v>10</v>
      </c>
      <c r="K24" s="533">
        <v>18</v>
      </c>
      <c r="L24" s="534">
        <v>22</v>
      </c>
      <c r="M24" s="535" t="s">
        <v>1079</v>
      </c>
      <c r="N24" s="499"/>
    </row>
    <row r="25" spans="3:14" ht="15.75" thickBot="1" x14ac:dyDescent="0.25">
      <c r="C25" s="556" t="s">
        <v>894</v>
      </c>
      <c r="D25" s="557"/>
      <c r="E25" s="558">
        <v>603</v>
      </c>
      <c r="F25" s="559">
        <v>660</v>
      </c>
      <c r="G25" s="558">
        <v>675</v>
      </c>
      <c r="H25" s="560">
        <f>IF(SUM(F25-G25)=0,"",SUM(G25-F25))</f>
        <v>15</v>
      </c>
      <c r="I25" s="561">
        <f>IFERROR(IF(SUM(G25-F25)/ABS(F25)=-1,"-",SUM(G25-F25)/ABS(F25)),"")</f>
        <v>2.2727272727272728E-2</v>
      </c>
      <c r="J25" s="562"/>
      <c r="K25" s="563"/>
      <c r="L25" s="564"/>
      <c r="M25" s="554"/>
      <c r="N25" s="499"/>
    </row>
    <row r="26" spans="3:14" ht="15.75" x14ac:dyDescent="0.2">
      <c r="C26" s="927"/>
      <c r="D26" s="928"/>
      <c r="E26" s="565"/>
      <c r="F26" s="565"/>
      <c r="G26" s="452"/>
      <c r="H26" s="566"/>
      <c r="I26" s="567"/>
      <c r="J26" s="567"/>
      <c r="K26" s="567"/>
      <c r="L26" s="567"/>
      <c r="M26" s="568"/>
      <c r="N26" s="499"/>
    </row>
    <row r="27" spans="3:14" ht="15.75" x14ac:dyDescent="0.25">
      <c r="C27" s="569" t="s">
        <v>1036</v>
      </c>
      <c r="D27" s="570"/>
      <c r="E27" s="571"/>
      <c r="F27" s="572">
        <f>SUM(F16,F19,F22,F25)</f>
        <v>1974.075</v>
      </c>
      <c r="G27" s="572">
        <f>SUM(G16,G19,G22,G25)</f>
        <v>1985</v>
      </c>
      <c r="H27" s="540">
        <f>SUM(H15:H26)</f>
        <v>-61.940000000000282</v>
      </c>
      <c r="I27" s="573">
        <f>IFERROR(IF(SUM(G27-F27)/ABS(F27)=-1,"-",SUM(G27-F27)/ABS(F27)),"")</f>
        <v>5.5342375542975593E-3</v>
      </c>
      <c r="J27" s="574"/>
      <c r="K27" s="574"/>
      <c r="L27" s="574"/>
      <c r="M27" s="575"/>
      <c r="N27" s="499"/>
    </row>
    <row r="28" spans="3:14" ht="15.75" x14ac:dyDescent="0.25">
      <c r="C28" s="929"/>
      <c r="D28" s="930"/>
      <c r="E28" s="571"/>
      <c r="F28" s="576"/>
      <c r="G28" s="577"/>
      <c r="H28" s="540"/>
      <c r="I28" s="573"/>
      <c r="J28" s="574"/>
      <c r="K28" s="574"/>
      <c r="L28" s="574"/>
      <c r="M28" s="575"/>
      <c r="N28" s="499"/>
    </row>
    <row r="29" spans="3:14" ht="15.75" x14ac:dyDescent="0.25">
      <c r="C29" s="578" t="s">
        <v>1059</v>
      </c>
      <c r="D29" s="579"/>
      <c r="E29" s="580"/>
      <c r="F29" s="581">
        <f>SUM(F15,F18,F21,F24)</f>
        <v>6823.9750000000004</v>
      </c>
      <c r="G29" s="581">
        <f>SUM(G15,G18,G21,G24)</f>
        <v>6751.11</v>
      </c>
      <c r="H29" s="582">
        <f>G29-F29</f>
        <v>-72.865000000000691</v>
      </c>
      <c r="I29" s="583">
        <f>IFERROR(IF(SUM(G29-F29)/ABS(F29)=-1,"-",SUM(G29-F29)/ABS(F29)),"")</f>
        <v>-1.0677794100945664E-2</v>
      </c>
      <c r="J29" s="584"/>
      <c r="K29" s="584"/>
      <c r="L29" s="584"/>
      <c r="M29" s="585"/>
      <c r="N29" s="499"/>
    </row>
    <row r="30" spans="3:14" ht="15.75" x14ac:dyDescent="0.2">
      <c r="C30" s="586" t="s">
        <v>1037</v>
      </c>
      <c r="D30" s="587"/>
      <c r="E30" s="588"/>
      <c r="F30" s="588">
        <f>F29*0.11</f>
        <v>750.63724999999999</v>
      </c>
      <c r="G30" s="588">
        <f>G29*0.11</f>
        <v>742.62209999999993</v>
      </c>
      <c r="H30" s="577">
        <f>G30-F30</f>
        <v>-8.0151500000000624</v>
      </c>
      <c r="I30" s="589">
        <f>IFERROR(IF(SUM(G30-F30)/ABS(F30)=-1,"-",SUM(G30-F30)/ABS(F30)),"")</f>
        <v>-1.0677794100945647E-2</v>
      </c>
      <c r="J30" s="590"/>
      <c r="K30" s="590"/>
      <c r="L30" s="590"/>
      <c r="M30" s="568" t="s">
        <v>1073</v>
      </c>
      <c r="N30" s="499"/>
    </row>
    <row r="31" spans="3:14" ht="15.75" x14ac:dyDescent="0.25">
      <c r="C31" s="569" t="s">
        <v>956</v>
      </c>
      <c r="D31" s="587"/>
      <c r="E31" s="591"/>
      <c r="F31" s="591"/>
      <c r="G31" s="592"/>
      <c r="H31" s="587"/>
      <c r="I31" s="587"/>
      <c r="J31" s="574">
        <f>SUM(J15:J28)</f>
        <v>20</v>
      </c>
      <c r="K31" s="574">
        <f t="shared" ref="K31:L31" si="0">SUM(K15:K28)</f>
        <v>93</v>
      </c>
      <c r="L31" s="574">
        <f t="shared" si="0"/>
        <v>76</v>
      </c>
      <c r="M31" s="568"/>
      <c r="N31" s="499"/>
    </row>
    <row r="32" spans="3:14" ht="15" x14ac:dyDescent="0.2">
      <c r="C32" s="593"/>
      <c r="D32" s="496"/>
      <c r="E32" s="594"/>
      <c r="F32" s="594"/>
      <c r="G32" s="497"/>
      <c r="H32" s="496"/>
      <c r="I32" s="496"/>
      <c r="J32" s="595"/>
      <c r="K32" s="595"/>
      <c r="L32" s="595"/>
      <c r="M32" s="498"/>
      <c r="N32" s="499"/>
    </row>
    <row r="33" spans="3:14" ht="15" x14ac:dyDescent="0.2">
      <c r="C33" s="593"/>
      <c r="D33" s="496"/>
      <c r="E33" s="594"/>
      <c r="F33" s="594"/>
      <c r="G33" s="497"/>
      <c r="H33" s="496"/>
      <c r="I33" s="496"/>
      <c r="J33" s="595"/>
      <c r="K33" s="595"/>
      <c r="L33" s="595"/>
      <c r="M33" s="498"/>
      <c r="N33" s="499"/>
    </row>
    <row r="34" spans="3:14" ht="15" x14ac:dyDescent="0.2">
      <c r="C34" s="921" t="s">
        <v>1068</v>
      </c>
      <c r="D34" s="596" t="s">
        <v>858</v>
      </c>
      <c r="E34" s="588">
        <v>0</v>
      </c>
      <c r="F34" s="597">
        <f>'5-SoA Example - Designed Dept 1'!J131</f>
        <v>50</v>
      </c>
      <c r="G34" s="588">
        <f>'5-SoA Example - Designed Dept 1'!L131</f>
        <v>65</v>
      </c>
      <c r="H34" s="540">
        <f>IF(SUM(F34-G34)=0,"",SUM(G34-F34))</f>
        <v>15</v>
      </c>
      <c r="I34" s="598">
        <f>IFERROR(IF(SUM(G34-F34)/ABS(F34)=-1,"-",SUM(G34-F34)/ABS(F34)),"")</f>
        <v>0.3</v>
      </c>
      <c r="J34" s="599"/>
      <c r="K34" s="599"/>
      <c r="L34" s="599"/>
      <c r="M34" s="600" t="s">
        <v>1075</v>
      </c>
      <c r="N34" s="499"/>
    </row>
    <row r="35" spans="3:14" ht="30" x14ac:dyDescent="0.2">
      <c r="C35" s="921"/>
      <c r="D35" s="596" t="s">
        <v>1052</v>
      </c>
      <c r="E35" s="588">
        <v>20</v>
      </c>
      <c r="F35" s="597">
        <v>20</v>
      </c>
      <c r="G35" s="588">
        <v>20</v>
      </c>
      <c r="H35" s="540" t="str">
        <f t="shared" ref="H35" si="1">IF(SUM(F35-G35)=0,"",SUM(G35-F35))</f>
        <v/>
      </c>
      <c r="I35" s="598">
        <f t="shared" ref="I35" si="2">IFERROR(IF(SUM(G35-F35)/ABS(F35)=-1,"-",SUM(G35-F35)/ABS(F35)),"")</f>
        <v>0</v>
      </c>
      <c r="J35" s="599"/>
      <c r="K35" s="599"/>
      <c r="L35" s="599"/>
      <c r="M35" s="601" t="s">
        <v>1079</v>
      </c>
      <c r="N35" s="499"/>
    </row>
    <row r="36" spans="3:14" ht="30" x14ac:dyDescent="0.2">
      <c r="C36" s="921"/>
      <c r="D36" s="596" t="s">
        <v>1053</v>
      </c>
      <c r="E36" s="588">
        <v>20</v>
      </c>
      <c r="F36" s="597">
        <v>20</v>
      </c>
      <c r="G36" s="588">
        <v>20</v>
      </c>
      <c r="H36" s="540" t="str">
        <f t="shared" ref="H36:H37" si="3">IF(SUM(F36-G36)=0,"",SUM(G36-F36))</f>
        <v/>
      </c>
      <c r="I36" s="598">
        <f t="shared" ref="I36:I37" si="4">IFERROR(IF(SUM(G36-F36)/ABS(F36)=-1,"-",SUM(G36-F36)/ABS(F36)),"")</f>
        <v>0</v>
      </c>
      <c r="J36" s="599"/>
      <c r="K36" s="599"/>
      <c r="L36" s="599"/>
      <c r="M36" s="601" t="s">
        <v>1079</v>
      </c>
      <c r="N36" s="499"/>
    </row>
    <row r="37" spans="3:14" ht="30" x14ac:dyDescent="0.2">
      <c r="C37" s="921"/>
      <c r="D37" s="596" t="s">
        <v>1054</v>
      </c>
      <c r="E37" s="588">
        <v>20</v>
      </c>
      <c r="F37" s="597">
        <v>20</v>
      </c>
      <c r="G37" s="588">
        <v>20</v>
      </c>
      <c r="H37" s="540" t="str">
        <f t="shared" si="3"/>
        <v/>
      </c>
      <c r="I37" s="598">
        <f t="shared" si="4"/>
        <v>0</v>
      </c>
      <c r="J37" s="599"/>
      <c r="K37" s="599"/>
      <c r="L37" s="599"/>
      <c r="M37" s="601" t="s">
        <v>1079</v>
      </c>
      <c r="N37" s="499"/>
    </row>
    <row r="38" spans="3:14" ht="15" x14ac:dyDescent="0.2">
      <c r="C38" s="921"/>
      <c r="D38" s="602"/>
      <c r="E38" s="588"/>
      <c r="F38" s="597"/>
      <c r="G38" s="588"/>
      <c r="H38" s="540"/>
      <c r="I38" s="598"/>
      <c r="J38" s="599"/>
      <c r="K38" s="599"/>
      <c r="L38" s="599"/>
      <c r="M38" s="601"/>
      <c r="N38" s="499"/>
    </row>
    <row r="39" spans="3:14" ht="15.75" x14ac:dyDescent="0.25">
      <c r="C39" s="921"/>
      <c r="D39" s="603" t="s">
        <v>1055</v>
      </c>
      <c r="E39" s="604">
        <f>SUM(E34:E38)</f>
        <v>60</v>
      </c>
      <c r="F39" s="604">
        <f t="shared" ref="F39:H39" si="5">SUM(F34:F38)</f>
        <v>110</v>
      </c>
      <c r="G39" s="604">
        <f t="shared" si="5"/>
        <v>125</v>
      </c>
      <c r="H39" s="604">
        <f t="shared" si="5"/>
        <v>15</v>
      </c>
      <c r="I39" s="605">
        <f>IFERROR(IF(SUM(G39-F39)/ABS(F39)=-1,"-",SUM(G39-F39)/ABS(F39)),"")</f>
        <v>0.13636363636363635</v>
      </c>
      <c r="J39" s="606"/>
      <c r="K39" s="606"/>
      <c r="L39" s="606"/>
      <c r="M39" s="607"/>
      <c r="N39" s="499"/>
    </row>
    <row r="40" spans="3:14" ht="15.75" thickBot="1" x14ac:dyDescent="0.25">
      <c r="C40" s="922"/>
      <c r="D40" s="608"/>
      <c r="E40" s="609"/>
      <c r="F40" s="609"/>
      <c r="G40" s="609"/>
      <c r="H40" s="610"/>
      <c r="I40" s="611"/>
      <c r="J40" s="612"/>
      <c r="K40" s="612"/>
      <c r="L40" s="612"/>
      <c r="M40" s="613"/>
      <c r="N40" s="499"/>
    </row>
    <row r="41" spans="3:14" ht="15" x14ac:dyDescent="0.2">
      <c r="C41" s="496"/>
      <c r="D41" s="496"/>
      <c r="E41" s="496"/>
      <c r="F41" s="496"/>
      <c r="G41" s="497"/>
      <c r="H41" s="496"/>
      <c r="I41" s="496"/>
      <c r="J41" s="496"/>
      <c r="K41" s="496"/>
      <c r="L41" s="496"/>
      <c r="M41" s="614"/>
      <c r="N41" s="499"/>
    </row>
  </sheetData>
  <mergeCells count="11">
    <mergeCell ref="C10:D10"/>
    <mergeCell ref="C26:D26"/>
    <mergeCell ref="C28:D28"/>
    <mergeCell ref="E13:F13"/>
    <mergeCell ref="G13:I13"/>
    <mergeCell ref="M13:M14"/>
    <mergeCell ref="J13:L13"/>
    <mergeCell ref="C34:C40"/>
    <mergeCell ref="C11:D11"/>
    <mergeCell ref="C13:C14"/>
    <mergeCell ref="D13:D14"/>
  </mergeCells>
  <phoneticPr fontId="34" type="noConversion"/>
  <conditionalFormatting sqref="C39:H39 J39:M39">
    <cfRule type="containsText" dxfId="102" priority="4" operator="containsText" text="deleted">
      <formula>NOT(ISERROR(SEARCH("deleted",C39)))</formula>
    </cfRule>
  </conditionalFormatting>
  <conditionalFormatting sqref="F28 C29:E29 J29:M29">
    <cfRule type="containsText" dxfId="101" priority="22" operator="containsText" text="deleted">
      <formula>NOT(ISERROR(SEARCH("deleted",C28)))</formula>
    </cfRule>
  </conditionalFormatting>
  <conditionalFormatting sqref="F30:G30">
    <cfRule type="containsText" dxfId="100" priority="5" operator="containsText" text="deleted">
      <formula>NOT(ISERROR(SEARCH("deleted",F30)))</formula>
    </cfRule>
  </conditionalFormatting>
  <conditionalFormatting sqref="I15:I25 I27:I30">
    <cfRule type="cellIs" dxfId="99" priority="9" operator="between">
      <formula>-2</formula>
      <formula>-0.05001</formula>
    </cfRule>
    <cfRule type="cellIs" dxfId="98" priority="10" operator="between">
      <formula>0.05001</formula>
      <formula>2</formula>
    </cfRule>
    <cfRule type="cellIs" dxfId="97" priority="11" operator="between">
      <formula>-5</formula>
      <formula>5</formula>
    </cfRule>
  </conditionalFormatting>
  <conditionalFormatting sqref="I34:I39">
    <cfRule type="cellIs" dxfId="96" priority="1" operator="between">
      <formula>-2</formula>
      <formula>-0.05001</formula>
    </cfRule>
    <cfRule type="cellIs" dxfId="95" priority="2" operator="between">
      <formula>0.05001</formula>
      <formula>2</formula>
    </cfRule>
    <cfRule type="cellIs" dxfId="94" priority="3" operator="between">
      <formula>-5</formula>
      <formula>5</formula>
    </cfRule>
  </conditionalFormatting>
  <conditionalFormatting sqref="I40">
    <cfRule type="cellIs" dxfId="93" priority="12" operator="between">
      <formula>0.101</formula>
      <formula>1</formula>
    </cfRule>
    <cfRule type="cellIs" dxfId="92" priority="13" operator="between">
      <formula>-0.101</formula>
      <formula>-1</formula>
    </cfRule>
    <cfRule type="cellIs" dxfId="91" priority="14" operator="between">
      <formula>5.1%</formula>
      <formula>10%</formula>
    </cfRule>
    <cfRule type="cellIs" dxfId="90" priority="15" operator="between">
      <formula>-5.1%</formula>
      <formula>-10%</formula>
    </cfRule>
    <cfRule type="cellIs" dxfId="89" priority="16" operator="between">
      <formula>-5%</formula>
      <formula>5%</formula>
    </cfRule>
  </conditionalFormatting>
  <pageMargins left="0.7" right="0.7" top="0.75" bottom="0.75" header="0.3" footer="0.3"/>
  <pageSetup paperSize="8" scale="8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4E189-7295-4BA8-9F92-D04313695576}">
  <sheetPr codeName="Sheet5">
    <tabColor theme="5"/>
    <pageSetUpPr fitToPage="1"/>
  </sheetPr>
  <dimension ref="B2:S102"/>
  <sheetViews>
    <sheetView view="pageBreakPreview" zoomScale="80" zoomScaleNormal="100" zoomScaleSheetLayoutView="80" workbookViewId="0">
      <pane ySplit="14" topLeftCell="A41" activePane="bottomLeft" state="frozen"/>
      <selection pane="bottomLeft" activeCell="B6" sqref="B6"/>
    </sheetView>
  </sheetViews>
  <sheetFormatPr defaultColWidth="8.75" defaultRowHeight="14.25" x14ac:dyDescent="0.2"/>
  <cols>
    <col min="2" max="2" width="17.75" customWidth="1"/>
    <col min="3" max="3" width="31.75" customWidth="1"/>
    <col min="4" max="5" width="10.25" customWidth="1"/>
    <col min="6" max="7" width="8.75" customWidth="1"/>
    <col min="8" max="10" width="9" customWidth="1"/>
    <col min="11" max="12" width="9" hidden="1" customWidth="1"/>
    <col min="13" max="13" width="8.75" hidden="1" customWidth="1"/>
    <col min="14" max="16" width="8" customWidth="1"/>
    <col min="17" max="17" width="56.75" customWidth="1"/>
  </cols>
  <sheetData>
    <row r="2" spans="2:19" ht="15" thickBot="1" x14ac:dyDescent="0.25"/>
    <row r="3" spans="2:19" x14ac:dyDescent="0.2">
      <c r="B3" s="395"/>
      <c r="C3" s="396"/>
      <c r="D3" s="396"/>
      <c r="E3" s="396"/>
      <c r="F3" s="396"/>
      <c r="G3" s="396"/>
      <c r="H3" s="396"/>
      <c r="I3" s="396"/>
      <c r="J3" s="396"/>
      <c r="K3" s="396"/>
      <c r="L3" s="396"/>
      <c r="M3" s="396"/>
      <c r="N3" s="396"/>
      <c r="O3" s="396"/>
      <c r="P3" s="396"/>
      <c r="Q3" s="398"/>
    </row>
    <row r="4" spans="2:19" x14ac:dyDescent="0.2">
      <c r="B4" s="392"/>
      <c r="C4" s="61"/>
      <c r="D4" s="61"/>
      <c r="E4" s="61"/>
      <c r="F4" s="61"/>
      <c r="G4" s="61"/>
      <c r="H4" s="61"/>
      <c r="I4" s="61"/>
      <c r="J4" s="61"/>
      <c r="K4" s="61"/>
      <c r="L4" s="61"/>
      <c r="M4" s="61"/>
      <c r="N4" s="61"/>
      <c r="O4" s="61"/>
      <c r="P4" s="61"/>
      <c r="Q4" s="393"/>
    </row>
    <row r="5" spans="2:19" x14ac:dyDescent="0.2">
      <c r="B5" s="392"/>
      <c r="C5" s="61"/>
      <c r="D5" s="61"/>
      <c r="E5" s="61"/>
      <c r="F5" s="61"/>
      <c r="G5" s="61"/>
      <c r="H5" s="61"/>
      <c r="I5" s="61"/>
      <c r="J5" s="61"/>
      <c r="K5" s="61"/>
      <c r="L5" s="61"/>
      <c r="M5" s="61"/>
      <c r="N5" s="61"/>
      <c r="O5" s="61"/>
      <c r="P5" s="61"/>
      <c r="Q5" s="393"/>
    </row>
    <row r="6" spans="2:19" ht="20.25" x14ac:dyDescent="0.3">
      <c r="B6" s="434" t="s">
        <v>1045</v>
      </c>
      <c r="C6" s="61"/>
      <c r="D6" s="61"/>
      <c r="E6" s="61"/>
      <c r="F6" s="61"/>
      <c r="G6" s="61"/>
      <c r="H6" s="61"/>
      <c r="I6" s="61"/>
      <c r="J6" s="61"/>
      <c r="K6" s="61"/>
      <c r="L6" s="61"/>
      <c r="M6" s="61"/>
      <c r="N6" s="61"/>
      <c r="O6" s="61"/>
      <c r="P6" s="61"/>
      <c r="Q6" s="393"/>
    </row>
    <row r="7" spans="2:19" ht="20.25" x14ac:dyDescent="0.3">
      <c r="B7" s="399" t="s">
        <v>1076</v>
      </c>
      <c r="C7" s="61"/>
      <c r="D7" s="61"/>
      <c r="E7" s="61"/>
      <c r="F7" s="61"/>
      <c r="G7" s="61"/>
      <c r="H7" s="61"/>
      <c r="I7" s="61"/>
      <c r="J7" s="61"/>
      <c r="K7" s="61"/>
      <c r="L7" s="61"/>
      <c r="M7" s="61"/>
      <c r="N7" s="61"/>
      <c r="O7" s="61"/>
      <c r="P7" s="61"/>
      <c r="Q7" s="393"/>
    </row>
    <row r="8" spans="2:19" ht="20.25" x14ac:dyDescent="0.3">
      <c r="B8" s="399" t="s">
        <v>704</v>
      </c>
      <c r="C8" s="61"/>
      <c r="D8" s="61"/>
      <c r="E8" s="61"/>
      <c r="F8" s="61"/>
      <c r="G8" s="61"/>
      <c r="H8" s="61"/>
      <c r="I8" s="61"/>
      <c r="J8" s="61"/>
      <c r="K8" s="61"/>
      <c r="L8" s="61"/>
      <c r="M8" s="61"/>
      <c r="N8" s="61"/>
      <c r="O8" s="61"/>
      <c r="P8" s="61"/>
      <c r="Q8" s="393"/>
    </row>
    <row r="9" spans="2:19" ht="20.25" x14ac:dyDescent="0.3">
      <c r="B9" s="399" t="s">
        <v>1043</v>
      </c>
      <c r="C9" s="61"/>
      <c r="D9" s="61"/>
      <c r="E9" s="61"/>
      <c r="F9" s="61"/>
      <c r="G9" s="61"/>
      <c r="H9" s="61"/>
      <c r="I9" s="61"/>
      <c r="J9" s="61"/>
      <c r="K9" s="61"/>
      <c r="L9" s="61"/>
      <c r="M9" s="61"/>
      <c r="N9" s="61"/>
      <c r="O9" s="61"/>
      <c r="P9" s="61"/>
      <c r="Q9" s="393"/>
    </row>
    <row r="10" spans="2:19" ht="15.75" x14ac:dyDescent="0.25">
      <c r="B10" s="615" t="s">
        <v>1044</v>
      </c>
      <c r="C10" s="496"/>
      <c r="D10" s="496"/>
      <c r="E10" s="496"/>
      <c r="F10" s="496"/>
      <c r="G10" s="496"/>
      <c r="H10" s="496"/>
      <c r="I10" s="496"/>
      <c r="J10" s="496"/>
      <c r="K10" s="496"/>
      <c r="L10" s="496"/>
      <c r="M10" s="496"/>
      <c r="N10" s="496"/>
      <c r="O10" s="496"/>
      <c r="P10" s="496"/>
      <c r="Q10" s="616"/>
    </row>
    <row r="11" spans="2:19" ht="15.75" x14ac:dyDescent="0.25">
      <c r="B11" s="615"/>
      <c r="C11" s="496"/>
      <c r="D11" s="496"/>
      <c r="E11" s="496"/>
      <c r="F11" s="496"/>
      <c r="G11" s="496"/>
      <c r="H11" s="496"/>
      <c r="I11" s="496"/>
      <c r="J11" s="496"/>
      <c r="K11" s="496"/>
      <c r="L11" s="496"/>
      <c r="M11" s="496"/>
      <c r="N11" s="496"/>
      <c r="O11" s="496"/>
      <c r="P11" s="496"/>
      <c r="Q11" s="616"/>
    </row>
    <row r="12" spans="2:19" ht="15.75" thickBot="1" x14ac:dyDescent="0.25">
      <c r="B12" s="501" t="s">
        <v>683</v>
      </c>
      <c r="C12" s="502">
        <v>44497</v>
      </c>
      <c r="D12" s="502"/>
      <c r="E12" s="502"/>
      <c r="F12" s="503"/>
      <c r="G12" s="503"/>
      <c r="H12" s="496"/>
      <c r="I12" s="503"/>
      <c r="J12" s="503"/>
      <c r="K12" s="503"/>
      <c r="L12" s="503"/>
      <c r="M12" s="496"/>
      <c r="N12" s="496"/>
      <c r="O12" s="496"/>
      <c r="P12" s="496"/>
      <c r="Q12" s="616"/>
    </row>
    <row r="13" spans="2:19" ht="15" x14ac:dyDescent="0.2">
      <c r="B13" s="617"/>
      <c r="C13" s="618"/>
      <c r="D13" s="618"/>
      <c r="E13" s="619"/>
      <c r="F13" s="938" t="s">
        <v>849</v>
      </c>
      <c r="G13" s="939"/>
      <c r="H13" s="939"/>
      <c r="I13" s="939"/>
      <c r="J13" s="939"/>
      <c r="K13" s="939"/>
      <c r="L13" s="939"/>
      <c r="M13" s="940"/>
      <c r="N13" s="941" t="s">
        <v>715</v>
      </c>
      <c r="O13" s="942"/>
      <c r="P13" s="943"/>
      <c r="Q13" s="620"/>
    </row>
    <row r="14" spans="2:19" ht="66.75" customHeight="1" thickBot="1" x14ac:dyDescent="0.25">
      <c r="B14" s="621" t="s">
        <v>859</v>
      </c>
      <c r="C14" s="622" t="s">
        <v>860</v>
      </c>
      <c r="D14" s="623" t="s">
        <v>861</v>
      </c>
      <c r="E14" s="624" t="s">
        <v>850</v>
      </c>
      <c r="F14" s="621" t="s">
        <v>727</v>
      </c>
      <c r="G14" s="505" t="s">
        <v>862</v>
      </c>
      <c r="H14" s="625" t="s">
        <v>863</v>
      </c>
      <c r="I14" s="625" t="s">
        <v>864</v>
      </c>
      <c r="J14" s="625" t="s">
        <v>865</v>
      </c>
      <c r="K14" s="622" t="s">
        <v>721</v>
      </c>
      <c r="L14" s="622" t="s">
        <v>723</v>
      </c>
      <c r="M14" s="626" t="s">
        <v>724</v>
      </c>
      <c r="N14" s="627" t="s">
        <v>866</v>
      </c>
      <c r="O14" s="623" t="s">
        <v>867</v>
      </c>
      <c r="P14" s="626" t="s">
        <v>868</v>
      </c>
      <c r="Q14" s="628" t="s">
        <v>1032</v>
      </c>
      <c r="R14" s="3"/>
      <c r="S14" s="3"/>
    </row>
    <row r="15" spans="2:19" ht="63" x14ac:dyDescent="0.2">
      <c r="B15" s="629" t="s">
        <v>742</v>
      </c>
      <c r="C15" s="630" t="s">
        <v>755</v>
      </c>
      <c r="D15" s="631"/>
      <c r="E15" s="632"/>
      <c r="F15" s="633"/>
      <c r="G15" s="634">
        <v>10</v>
      </c>
      <c r="H15" s="634">
        <v>0</v>
      </c>
      <c r="I15" s="635">
        <f t="shared" ref="I15:I29" si="0">F15*H15</f>
        <v>0</v>
      </c>
      <c r="J15" s="636"/>
      <c r="K15" s="635">
        <v>13.9</v>
      </c>
      <c r="L15" s="637">
        <f t="shared" ref="L15:L87" si="1">IF(SUM(I15-K15)=0,"",SUM(K15-I15))</f>
        <v>13.9</v>
      </c>
      <c r="M15" s="638" t="str">
        <f t="shared" ref="M15:M16" si="2">IFERROR(IF(SUM(K15-I15)/ABS(I15)=-1,"-",SUM(K15-I15)/ABS(I15)),"")</f>
        <v/>
      </c>
      <c r="N15" s="639"/>
      <c r="O15" s="640"/>
      <c r="P15" s="641"/>
      <c r="Q15" s="642" t="s">
        <v>869</v>
      </c>
    </row>
    <row r="16" spans="2:19" ht="45" x14ac:dyDescent="0.2">
      <c r="B16" s="643"/>
      <c r="C16" s="644" t="s">
        <v>759</v>
      </c>
      <c r="D16" s="645" t="s">
        <v>577</v>
      </c>
      <c r="E16" s="646" t="s">
        <v>851</v>
      </c>
      <c r="F16" s="647">
        <v>1</v>
      </c>
      <c r="G16" s="588">
        <v>15</v>
      </c>
      <c r="H16" s="588">
        <v>20</v>
      </c>
      <c r="I16" s="588">
        <f t="shared" si="0"/>
        <v>20</v>
      </c>
      <c r="J16" s="648"/>
      <c r="K16" s="588">
        <v>34.700000000000003</v>
      </c>
      <c r="L16" s="540">
        <f t="shared" si="1"/>
        <v>14.700000000000003</v>
      </c>
      <c r="M16" s="552">
        <f t="shared" si="2"/>
        <v>0.7350000000000001</v>
      </c>
      <c r="N16" s="532"/>
      <c r="O16" s="533"/>
      <c r="P16" s="534"/>
      <c r="Q16" s="642" t="s">
        <v>870</v>
      </c>
    </row>
    <row r="17" spans="2:17" ht="15.75" x14ac:dyDescent="0.2">
      <c r="B17" s="643"/>
      <c r="C17" s="644" t="s">
        <v>871</v>
      </c>
      <c r="D17" s="649" t="s">
        <v>479</v>
      </c>
      <c r="E17" s="646" t="s">
        <v>851</v>
      </c>
      <c r="F17" s="647">
        <v>1</v>
      </c>
      <c r="G17" s="588">
        <v>10</v>
      </c>
      <c r="H17" s="588">
        <v>10</v>
      </c>
      <c r="I17" s="588">
        <f t="shared" si="0"/>
        <v>10</v>
      </c>
      <c r="J17" s="648"/>
      <c r="K17" s="588">
        <v>9</v>
      </c>
      <c r="L17" s="540">
        <f t="shared" si="1"/>
        <v>-1</v>
      </c>
      <c r="M17" s="552">
        <f>IFERROR(IF(SUM(K17-I17)/ABS(I17)=-1,"-",SUM(K17-I17)/ABS(I17)),"")</f>
        <v>-0.1</v>
      </c>
      <c r="N17" s="532"/>
      <c r="O17" s="533"/>
      <c r="P17" s="534"/>
      <c r="Q17" s="642" t="s">
        <v>872</v>
      </c>
    </row>
    <row r="18" spans="2:17" ht="60" x14ac:dyDescent="0.2">
      <c r="B18" s="643"/>
      <c r="C18" s="644" t="s">
        <v>873</v>
      </c>
      <c r="D18" s="649" t="s">
        <v>149</v>
      </c>
      <c r="E18" s="646" t="s">
        <v>851</v>
      </c>
      <c r="F18" s="647">
        <v>1</v>
      </c>
      <c r="G18" s="588">
        <v>2</v>
      </c>
      <c r="H18" s="588">
        <v>2</v>
      </c>
      <c r="I18" s="588">
        <f t="shared" si="0"/>
        <v>2</v>
      </c>
      <c r="J18" s="648"/>
      <c r="K18" s="588">
        <v>2.7</v>
      </c>
      <c r="L18" s="540">
        <f t="shared" si="1"/>
        <v>0.70000000000000018</v>
      </c>
      <c r="M18" s="552">
        <f t="shared" ref="M18:M87" si="3">IFERROR(IF(SUM(K18-I18)/ABS(I18)=-1,"-",SUM(K18-I18)/ABS(I18)),"")</f>
        <v>0.35000000000000009</v>
      </c>
      <c r="N18" s="532"/>
      <c r="O18" s="533"/>
      <c r="P18" s="534"/>
      <c r="Q18" s="642" t="s">
        <v>874</v>
      </c>
    </row>
    <row r="19" spans="2:17" ht="15.75" x14ac:dyDescent="0.2">
      <c r="B19" s="643"/>
      <c r="C19" s="644" t="s">
        <v>875</v>
      </c>
      <c r="D19" s="649" t="s">
        <v>155</v>
      </c>
      <c r="E19" s="646" t="s">
        <v>851</v>
      </c>
      <c r="F19" s="647">
        <v>1</v>
      </c>
      <c r="G19" s="588">
        <v>1</v>
      </c>
      <c r="H19" s="588">
        <v>1</v>
      </c>
      <c r="I19" s="588">
        <f t="shared" si="0"/>
        <v>1</v>
      </c>
      <c r="J19" s="648"/>
      <c r="K19" s="588">
        <v>0.95</v>
      </c>
      <c r="L19" s="540">
        <f t="shared" si="1"/>
        <v>-5.0000000000000044E-2</v>
      </c>
      <c r="M19" s="552">
        <f t="shared" si="3"/>
        <v>-5.0000000000000044E-2</v>
      </c>
      <c r="N19" s="532"/>
      <c r="O19" s="533"/>
      <c r="P19" s="534"/>
      <c r="Q19" s="642"/>
    </row>
    <row r="20" spans="2:17" ht="15.75" x14ac:dyDescent="0.2">
      <c r="B20" s="643"/>
      <c r="C20" s="644" t="s">
        <v>95</v>
      </c>
      <c r="D20" s="649" t="s">
        <v>96</v>
      </c>
      <c r="E20" s="646" t="s">
        <v>851</v>
      </c>
      <c r="F20" s="647">
        <v>1</v>
      </c>
      <c r="G20" s="588">
        <v>4</v>
      </c>
      <c r="H20" s="588">
        <v>5</v>
      </c>
      <c r="I20" s="588">
        <f t="shared" si="0"/>
        <v>5</v>
      </c>
      <c r="J20" s="648"/>
      <c r="K20" s="588">
        <v>10.75</v>
      </c>
      <c r="L20" s="540">
        <f t="shared" si="1"/>
        <v>5.75</v>
      </c>
      <c r="M20" s="552">
        <f t="shared" si="3"/>
        <v>1.1499999999999999</v>
      </c>
      <c r="N20" s="532"/>
      <c r="O20" s="533"/>
      <c r="P20" s="534"/>
      <c r="Q20" s="642" t="s">
        <v>876</v>
      </c>
    </row>
    <row r="21" spans="2:17" ht="15.75" x14ac:dyDescent="0.2">
      <c r="B21" s="643"/>
      <c r="C21" s="644" t="s">
        <v>767</v>
      </c>
      <c r="D21" s="649" t="s">
        <v>766</v>
      </c>
      <c r="E21" s="646" t="s">
        <v>851</v>
      </c>
      <c r="F21" s="647">
        <v>1</v>
      </c>
      <c r="G21" s="588">
        <v>3</v>
      </c>
      <c r="H21" s="588">
        <v>3</v>
      </c>
      <c r="I21" s="588">
        <f t="shared" si="0"/>
        <v>3</v>
      </c>
      <c r="J21" s="648"/>
      <c r="K21" s="588">
        <v>3.5</v>
      </c>
      <c r="L21" s="540">
        <f t="shared" si="1"/>
        <v>0.5</v>
      </c>
      <c r="M21" s="552">
        <f t="shared" si="3"/>
        <v>0.16666666666666666</v>
      </c>
      <c r="N21" s="532"/>
      <c r="O21" s="533"/>
      <c r="P21" s="534"/>
      <c r="Q21" s="642"/>
    </row>
    <row r="22" spans="2:17" ht="30" x14ac:dyDescent="0.2">
      <c r="B22" s="643"/>
      <c r="C22" s="644" t="s">
        <v>877</v>
      </c>
      <c r="D22" s="649" t="s">
        <v>589</v>
      </c>
      <c r="E22" s="646" t="s">
        <v>851</v>
      </c>
      <c r="F22" s="647">
        <v>1</v>
      </c>
      <c r="G22" s="588">
        <v>6</v>
      </c>
      <c r="H22" s="588">
        <v>6</v>
      </c>
      <c r="I22" s="588">
        <f t="shared" si="0"/>
        <v>6</v>
      </c>
      <c r="J22" s="648"/>
      <c r="K22" s="588">
        <v>5</v>
      </c>
      <c r="L22" s="540">
        <f t="shared" si="1"/>
        <v>-1</v>
      </c>
      <c r="M22" s="552">
        <f t="shared" si="3"/>
        <v>-0.16666666666666666</v>
      </c>
      <c r="N22" s="532"/>
      <c r="O22" s="533"/>
      <c r="P22" s="534"/>
      <c r="Q22" s="642" t="s">
        <v>878</v>
      </c>
    </row>
    <row r="23" spans="2:17" ht="15.75" x14ac:dyDescent="0.2">
      <c r="B23" s="643"/>
      <c r="C23" s="644" t="s">
        <v>879</v>
      </c>
      <c r="D23" s="649" t="s">
        <v>429</v>
      </c>
      <c r="E23" s="646" t="s">
        <v>851</v>
      </c>
      <c r="F23" s="647">
        <v>1</v>
      </c>
      <c r="G23" s="588">
        <v>6</v>
      </c>
      <c r="H23" s="588">
        <v>6</v>
      </c>
      <c r="I23" s="588">
        <f t="shared" si="0"/>
        <v>6</v>
      </c>
      <c r="J23" s="648"/>
      <c r="K23" s="588">
        <v>4</v>
      </c>
      <c r="L23" s="540">
        <f t="shared" si="1"/>
        <v>-2</v>
      </c>
      <c r="M23" s="552">
        <f t="shared" si="3"/>
        <v>-0.33333333333333331</v>
      </c>
      <c r="N23" s="532"/>
      <c r="O23" s="533"/>
      <c r="P23" s="534"/>
      <c r="Q23" s="642" t="s">
        <v>880</v>
      </c>
    </row>
    <row r="24" spans="2:17" ht="60" x14ac:dyDescent="0.2">
      <c r="B24" s="643"/>
      <c r="C24" s="644" t="s">
        <v>881</v>
      </c>
      <c r="D24" s="649" t="s">
        <v>771</v>
      </c>
      <c r="E24" s="646" t="s">
        <v>851</v>
      </c>
      <c r="F24" s="647">
        <v>1</v>
      </c>
      <c r="G24" s="588">
        <v>14</v>
      </c>
      <c r="H24" s="588">
        <v>12</v>
      </c>
      <c r="I24" s="588">
        <f t="shared" si="0"/>
        <v>12</v>
      </c>
      <c r="J24" s="648"/>
      <c r="K24" s="588">
        <v>12.3</v>
      </c>
      <c r="L24" s="540">
        <f t="shared" si="1"/>
        <v>0.30000000000000071</v>
      </c>
      <c r="M24" s="552">
        <f t="shared" si="3"/>
        <v>2.500000000000006E-2</v>
      </c>
      <c r="N24" s="532"/>
      <c r="O24" s="533"/>
      <c r="P24" s="534"/>
      <c r="Q24" s="642" t="s">
        <v>882</v>
      </c>
    </row>
    <row r="25" spans="2:17" ht="15.75" x14ac:dyDescent="0.2">
      <c r="B25" s="643"/>
      <c r="C25" s="650" t="s">
        <v>883</v>
      </c>
      <c r="D25" s="651" t="s">
        <v>884</v>
      </c>
      <c r="E25" s="646" t="s">
        <v>852</v>
      </c>
      <c r="F25" s="647">
        <v>1</v>
      </c>
      <c r="G25" s="588">
        <v>0</v>
      </c>
      <c r="H25" s="588">
        <v>18</v>
      </c>
      <c r="I25" s="588">
        <f t="shared" si="0"/>
        <v>18</v>
      </c>
      <c r="J25" s="648"/>
      <c r="K25" s="588">
        <v>18</v>
      </c>
      <c r="L25" s="540" t="str">
        <f>IF(SUM(I25-K25)=0,"",SUM(K25-I25))</f>
        <v/>
      </c>
      <c r="M25" s="552">
        <f t="shared" si="3"/>
        <v>0</v>
      </c>
      <c r="N25" s="532"/>
      <c r="O25" s="533"/>
      <c r="P25" s="534"/>
      <c r="Q25" s="642" t="s">
        <v>885</v>
      </c>
    </row>
    <row r="26" spans="2:17" ht="60" x14ac:dyDescent="0.2">
      <c r="B26" s="643"/>
      <c r="C26" s="644" t="s">
        <v>886</v>
      </c>
      <c r="D26" s="652" t="s">
        <v>364</v>
      </c>
      <c r="E26" s="646" t="s">
        <v>855</v>
      </c>
      <c r="F26" s="647">
        <v>1</v>
      </c>
      <c r="G26" s="588">
        <v>20</v>
      </c>
      <c r="H26" s="588">
        <v>18</v>
      </c>
      <c r="I26" s="588">
        <f t="shared" si="0"/>
        <v>18</v>
      </c>
      <c r="J26" s="648"/>
      <c r="K26" s="588">
        <v>18.5</v>
      </c>
      <c r="L26" s="540">
        <f t="shared" si="1"/>
        <v>0.5</v>
      </c>
      <c r="M26" s="552">
        <f t="shared" si="3"/>
        <v>2.7777777777777776E-2</v>
      </c>
      <c r="N26" s="532"/>
      <c r="O26" s="533"/>
      <c r="P26" s="534"/>
      <c r="Q26" s="642" t="s">
        <v>887</v>
      </c>
    </row>
    <row r="27" spans="2:17" ht="75" x14ac:dyDescent="0.2">
      <c r="B27" s="643"/>
      <c r="C27" s="644" t="s">
        <v>888</v>
      </c>
      <c r="D27" s="649" t="s">
        <v>423</v>
      </c>
      <c r="E27" s="646" t="s">
        <v>851</v>
      </c>
      <c r="F27" s="647">
        <v>2</v>
      </c>
      <c r="G27" s="588">
        <v>10</v>
      </c>
      <c r="H27" s="588">
        <v>12</v>
      </c>
      <c r="I27" s="588">
        <f t="shared" si="0"/>
        <v>24</v>
      </c>
      <c r="J27" s="648"/>
      <c r="K27" s="588">
        <v>30</v>
      </c>
      <c r="L27" s="540">
        <f t="shared" si="1"/>
        <v>6</v>
      </c>
      <c r="M27" s="552">
        <f t="shared" si="3"/>
        <v>0.25</v>
      </c>
      <c r="N27" s="532"/>
      <c r="O27" s="533"/>
      <c r="P27" s="534"/>
      <c r="Q27" s="642" t="s">
        <v>889</v>
      </c>
    </row>
    <row r="28" spans="2:17" ht="15.75" x14ac:dyDescent="0.2">
      <c r="B28" s="643"/>
      <c r="C28" s="644" t="s">
        <v>890</v>
      </c>
      <c r="D28" s="649" t="s">
        <v>426</v>
      </c>
      <c r="E28" s="646" t="s">
        <v>851</v>
      </c>
      <c r="F28" s="647">
        <v>2</v>
      </c>
      <c r="G28" s="588">
        <v>4</v>
      </c>
      <c r="H28" s="588">
        <v>4</v>
      </c>
      <c r="I28" s="588">
        <f t="shared" si="0"/>
        <v>8</v>
      </c>
      <c r="J28" s="648"/>
      <c r="K28" s="588">
        <v>9.6</v>
      </c>
      <c r="L28" s="540">
        <f t="shared" si="1"/>
        <v>1.5999999999999996</v>
      </c>
      <c r="M28" s="552">
        <f t="shared" si="3"/>
        <v>0.19999999999999996</v>
      </c>
      <c r="N28" s="532"/>
      <c r="O28" s="533"/>
      <c r="P28" s="534"/>
      <c r="Q28" s="642"/>
    </row>
    <row r="29" spans="2:17" ht="30" x14ac:dyDescent="0.2">
      <c r="B29" s="643"/>
      <c r="C29" s="644" t="s">
        <v>891</v>
      </c>
      <c r="D29" s="649" t="s">
        <v>777</v>
      </c>
      <c r="E29" s="646" t="s">
        <v>851</v>
      </c>
      <c r="F29" s="647">
        <v>1</v>
      </c>
      <c r="G29" s="588">
        <v>2</v>
      </c>
      <c r="H29" s="588">
        <v>2</v>
      </c>
      <c r="I29" s="588">
        <f t="shared" si="0"/>
        <v>2</v>
      </c>
      <c r="J29" s="648"/>
      <c r="K29" s="588">
        <v>2.75</v>
      </c>
      <c r="L29" s="540">
        <f t="shared" si="1"/>
        <v>0.75</v>
      </c>
      <c r="M29" s="552">
        <f t="shared" si="3"/>
        <v>0.375</v>
      </c>
      <c r="N29" s="532"/>
      <c r="O29" s="533"/>
      <c r="P29" s="534"/>
      <c r="Q29" s="642" t="s">
        <v>892</v>
      </c>
    </row>
    <row r="30" spans="2:17" ht="15.75" x14ac:dyDescent="0.2">
      <c r="B30" s="643"/>
      <c r="C30" s="653"/>
      <c r="D30" s="649"/>
      <c r="E30" s="646"/>
      <c r="F30" s="654"/>
      <c r="G30" s="565"/>
      <c r="H30" s="565"/>
      <c r="I30" s="588"/>
      <c r="J30" s="655"/>
      <c r="K30" s="588"/>
      <c r="L30" s="540"/>
      <c r="M30" s="552"/>
      <c r="N30" s="532"/>
      <c r="O30" s="533"/>
      <c r="P30" s="534"/>
      <c r="Q30" s="642"/>
    </row>
    <row r="31" spans="2:17" ht="15.75" x14ac:dyDescent="0.2">
      <c r="B31" s="643"/>
      <c r="C31" s="653"/>
      <c r="D31" s="649"/>
      <c r="E31" s="646"/>
      <c r="F31" s="654"/>
      <c r="G31" s="565"/>
      <c r="H31" s="565"/>
      <c r="I31" s="588"/>
      <c r="J31" s="655"/>
      <c r="K31" s="588"/>
      <c r="L31" s="540"/>
      <c r="M31" s="552"/>
      <c r="N31" s="532"/>
      <c r="O31" s="533"/>
      <c r="P31" s="534"/>
      <c r="Q31" s="642"/>
    </row>
    <row r="32" spans="2:17" ht="15" x14ac:dyDescent="0.2">
      <c r="B32" s="656" t="s">
        <v>893</v>
      </c>
      <c r="C32" s="657"/>
      <c r="D32" s="592"/>
      <c r="E32" s="658"/>
      <c r="F32" s="659"/>
      <c r="G32" s="565"/>
      <c r="H32" s="565"/>
      <c r="I32" s="588">
        <f>SUM(I15:I29)</f>
        <v>135</v>
      </c>
      <c r="J32" s="499"/>
      <c r="K32" s="588">
        <f>SUM(K15:K29)</f>
        <v>175.65</v>
      </c>
      <c r="L32" s="540">
        <f>IF(SUM(I32-K32)=0,"",SUM(K32-I32))</f>
        <v>40.650000000000006</v>
      </c>
      <c r="M32" s="552">
        <f t="shared" si="3"/>
        <v>0.30111111111111116</v>
      </c>
      <c r="N32" s="660"/>
      <c r="O32" s="599"/>
      <c r="P32" s="661"/>
      <c r="Q32" s="642"/>
    </row>
    <row r="33" spans="2:17" ht="15" x14ac:dyDescent="0.2">
      <c r="B33" s="662" t="s">
        <v>894</v>
      </c>
      <c r="C33" s="657"/>
      <c r="D33" s="663"/>
      <c r="E33" s="664"/>
      <c r="F33" s="659"/>
      <c r="G33" s="565"/>
      <c r="H33" s="565"/>
      <c r="I33" s="588">
        <f>I32*J33</f>
        <v>33.75</v>
      </c>
      <c r="J33" s="665">
        <v>0.25</v>
      </c>
      <c r="K33" s="588">
        <f>0.25*K32</f>
        <v>43.912500000000001</v>
      </c>
      <c r="L33" s="540"/>
      <c r="M33" s="552"/>
      <c r="N33" s="532"/>
      <c r="O33" s="533"/>
      <c r="P33" s="534"/>
      <c r="Q33" s="642"/>
    </row>
    <row r="34" spans="2:17" ht="45" x14ac:dyDescent="0.2">
      <c r="B34" s="944" t="s">
        <v>783</v>
      </c>
      <c r="C34" s="644" t="s">
        <v>895</v>
      </c>
      <c r="D34" s="649" t="s">
        <v>11</v>
      </c>
      <c r="E34" s="646" t="s">
        <v>851</v>
      </c>
      <c r="F34" s="654">
        <v>13</v>
      </c>
      <c r="G34" s="565">
        <v>25</v>
      </c>
      <c r="H34" s="565">
        <v>25</v>
      </c>
      <c r="I34" s="588">
        <f t="shared" ref="I34:I51" si="4">F34*H34</f>
        <v>325</v>
      </c>
      <c r="J34" s="648"/>
      <c r="K34" s="666">
        <v>324</v>
      </c>
      <c r="L34" s="540">
        <f t="shared" si="1"/>
        <v>-1</v>
      </c>
      <c r="M34" s="552">
        <f t="shared" si="3"/>
        <v>-3.0769230769230769E-3</v>
      </c>
      <c r="N34" s="532"/>
      <c r="O34" s="533">
        <v>13</v>
      </c>
      <c r="P34" s="534"/>
      <c r="Q34" s="642" t="s">
        <v>896</v>
      </c>
    </row>
    <row r="35" spans="2:17" ht="15" x14ac:dyDescent="0.2">
      <c r="B35" s="945"/>
      <c r="C35" s="644" t="s">
        <v>897</v>
      </c>
      <c r="D35" s="649" t="s">
        <v>435</v>
      </c>
      <c r="E35" s="646" t="s">
        <v>851</v>
      </c>
      <c r="F35" s="532"/>
      <c r="G35" s="565">
        <v>24.5</v>
      </c>
      <c r="H35" s="565"/>
      <c r="I35" s="588">
        <f t="shared" si="4"/>
        <v>0</v>
      </c>
      <c r="J35" s="648"/>
      <c r="K35" s="666">
        <v>0</v>
      </c>
      <c r="L35" s="540" t="str">
        <f t="shared" si="1"/>
        <v/>
      </c>
      <c r="M35" s="552" t="str">
        <f t="shared" si="3"/>
        <v/>
      </c>
      <c r="N35" s="532"/>
      <c r="O35" s="533"/>
      <c r="P35" s="534"/>
      <c r="Q35" s="642" t="s">
        <v>898</v>
      </c>
    </row>
    <row r="36" spans="2:17" ht="30" x14ac:dyDescent="0.2">
      <c r="B36" s="945"/>
      <c r="C36" s="644" t="s">
        <v>785</v>
      </c>
      <c r="D36" s="649" t="s">
        <v>11</v>
      </c>
      <c r="E36" s="646" t="s">
        <v>851</v>
      </c>
      <c r="F36" s="532">
        <v>1</v>
      </c>
      <c r="G36" s="565">
        <v>25</v>
      </c>
      <c r="H36" s="565">
        <v>25</v>
      </c>
      <c r="I36" s="588">
        <f t="shared" si="4"/>
        <v>25</v>
      </c>
      <c r="J36" s="648"/>
      <c r="K36" s="666">
        <v>24.8</v>
      </c>
      <c r="L36" s="540">
        <f t="shared" si="1"/>
        <v>-0.19999999999999929</v>
      </c>
      <c r="M36" s="552">
        <f t="shared" si="3"/>
        <v>-7.9999999999999724E-3</v>
      </c>
      <c r="N36" s="532"/>
      <c r="O36" s="533">
        <v>1</v>
      </c>
      <c r="P36" s="534"/>
      <c r="Q36" s="642" t="s">
        <v>899</v>
      </c>
    </row>
    <row r="37" spans="2:17" ht="30" x14ac:dyDescent="0.2">
      <c r="B37" s="945"/>
      <c r="C37" s="644" t="s">
        <v>900</v>
      </c>
      <c r="D37" s="649" t="s">
        <v>11</v>
      </c>
      <c r="E37" s="646" t="s">
        <v>851</v>
      </c>
      <c r="F37" s="532">
        <v>1</v>
      </c>
      <c r="G37" s="565">
        <v>25</v>
      </c>
      <c r="H37" s="565">
        <v>25</v>
      </c>
      <c r="I37" s="588">
        <f t="shared" si="4"/>
        <v>25</v>
      </c>
      <c r="J37" s="648"/>
      <c r="K37" s="666">
        <v>24.8</v>
      </c>
      <c r="L37" s="540">
        <f t="shared" si="1"/>
        <v>-0.19999999999999929</v>
      </c>
      <c r="M37" s="552">
        <f t="shared" si="3"/>
        <v>-7.9999999999999724E-3</v>
      </c>
      <c r="N37" s="532"/>
      <c r="O37" s="533">
        <v>1</v>
      </c>
      <c r="P37" s="534"/>
      <c r="Q37" s="642" t="s">
        <v>901</v>
      </c>
    </row>
    <row r="38" spans="2:17" ht="30" x14ac:dyDescent="0.2">
      <c r="B38" s="945"/>
      <c r="C38" s="644" t="s">
        <v>902</v>
      </c>
      <c r="D38" s="645" t="s">
        <v>80</v>
      </c>
      <c r="E38" s="646" t="s">
        <v>851</v>
      </c>
      <c r="F38" s="532">
        <v>1</v>
      </c>
      <c r="G38" s="565">
        <v>6</v>
      </c>
      <c r="H38" s="565">
        <v>6</v>
      </c>
      <c r="I38" s="588">
        <f t="shared" si="4"/>
        <v>6</v>
      </c>
      <c r="J38" s="648"/>
      <c r="K38" s="666">
        <v>4.3</v>
      </c>
      <c r="L38" s="540">
        <f t="shared" si="1"/>
        <v>-1.7000000000000002</v>
      </c>
      <c r="M38" s="552">
        <f t="shared" si="3"/>
        <v>-0.28333333333333338</v>
      </c>
      <c r="N38" s="532"/>
      <c r="O38" s="533"/>
      <c r="P38" s="534"/>
      <c r="Q38" s="642" t="s">
        <v>903</v>
      </c>
    </row>
    <row r="39" spans="2:17" ht="30" x14ac:dyDescent="0.2">
      <c r="B39" s="945"/>
      <c r="C39" s="644" t="s">
        <v>904</v>
      </c>
      <c r="D39" s="649" t="s">
        <v>88</v>
      </c>
      <c r="E39" s="646" t="s">
        <v>851</v>
      </c>
      <c r="F39" s="532">
        <v>1</v>
      </c>
      <c r="G39" s="565">
        <v>15</v>
      </c>
      <c r="H39" s="565">
        <v>16</v>
      </c>
      <c r="I39" s="588">
        <f t="shared" si="4"/>
        <v>16</v>
      </c>
      <c r="J39" s="648"/>
      <c r="K39" s="666">
        <v>15.1</v>
      </c>
      <c r="L39" s="540">
        <f>IF(SUM(I39-K39)=0,"",SUM(K39-I39))</f>
        <v>-0.90000000000000036</v>
      </c>
      <c r="M39" s="552">
        <f t="shared" si="3"/>
        <v>-5.6250000000000022E-2</v>
      </c>
      <c r="N39" s="532"/>
      <c r="O39" s="533"/>
      <c r="P39" s="534"/>
      <c r="Q39" s="642" t="s">
        <v>905</v>
      </c>
    </row>
    <row r="40" spans="2:17" ht="60" x14ac:dyDescent="0.2">
      <c r="B40" s="945"/>
      <c r="C40" s="644" t="s">
        <v>293</v>
      </c>
      <c r="D40" s="649" t="s">
        <v>291</v>
      </c>
      <c r="E40" s="646" t="s">
        <v>851</v>
      </c>
      <c r="F40" s="532">
        <v>2</v>
      </c>
      <c r="G40" s="565">
        <v>6</v>
      </c>
      <c r="H40" s="565">
        <v>7</v>
      </c>
      <c r="I40" s="588">
        <f t="shared" si="4"/>
        <v>14</v>
      </c>
      <c r="J40" s="648"/>
      <c r="K40" s="666">
        <v>14.5</v>
      </c>
      <c r="L40" s="540">
        <f t="shared" si="1"/>
        <v>0.5</v>
      </c>
      <c r="M40" s="552">
        <f t="shared" si="3"/>
        <v>3.5714285714285712E-2</v>
      </c>
      <c r="N40" s="532"/>
      <c r="O40" s="533"/>
      <c r="P40" s="534"/>
      <c r="Q40" s="642" t="s">
        <v>906</v>
      </c>
    </row>
    <row r="41" spans="2:17" ht="45" x14ac:dyDescent="0.2">
      <c r="B41" s="945"/>
      <c r="C41" s="644" t="s">
        <v>293</v>
      </c>
      <c r="D41" s="649" t="s">
        <v>291</v>
      </c>
      <c r="E41" s="646" t="s">
        <v>851</v>
      </c>
      <c r="F41" s="532">
        <v>3</v>
      </c>
      <c r="G41" s="565">
        <v>6</v>
      </c>
      <c r="H41" s="565">
        <v>6</v>
      </c>
      <c r="I41" s="588">
        <f t="shared" si="4"/>
        <v>18</v>
      </c>
      <c r="J41" s="648"/>
      <c r="K41" s="666">
        <v>16.3</v>
      </c>
      <c r="L41" s="540">
        <f t="shared" si="1"/>
        <v>-1.6999999999999993</v>
      </c>
      <c r="M41" s="552">
        <f t="shared" si="3"/>
        <v>-9.44444444444444E-2</v>
      </c>
      <c r="N41" s="532"/>
      <c r="O41" s="533"/>
      <c r="P41" s="534"/>
      <c r="Q41" s="642" t="s">
        <v>907</v>
      </c>
    </row>
    <row r="42" spans="2:17" ht="15" x14ac:dyDescent="0.2">
      <c r="B42" s="945"/>
      <c r="C42" s="644" t="s">
        <v>794</v>
      </c>
      <c r="D42" s="649" t="s">
        <v>531</v>
      </c>
      <c r="E42" s="646" t="s">
        <v>851</v>
      </c>
      <c r="F42" s="532">
        <v>1</v>
      </c>
      <c r="G42" s="565">
        <v>25</v>
      </c>
      <c r="H42" s="565">
        <v>20</v>
      </c>
      <c r="I42" s="588">
        <f t="shared" si="4"/>
        <v>20</v>
      </c>
      <c r="J42" s="648"/>
      <c r="K42" s="666">
        <v>20.23</v>
      </c>
      <c r="L42" s="540">
        <f t="shared" si="1"/>
        <v>0.23000000000000043</v>
      </c>
      <c r="M42" s="552">
        <f t="shared" si="3"/>
        <v>1.1500000000000021E-2</v>
      </c>
      <c r="N42" s="532"/>
      <c r="O42" s="533"/>
      <c r="P42" s="534">
        <v>5</v>
      </c>
      <c r="Q42" s="642" t="s">
        <v>908</v>
      </c>
    </row>
    <row r="43" spans="2:17" ht="15" x14ac:dyDescent="0.2">
      <c r="B43" s="945"/>
      <c r="C43" s="644" t="s">
        <v>909</v>
      </c>
      <c r="D43" s="649" t="s">
        <v>404</v>
      </c>
      <c r="E43" s="646" t="s">
        <v>851</v>
      </c>
      <c r="F43" s="532">
        <v>1</v>
      </c>
      <c r="G43" s="565">
        <v>15</v>
      </c>
      <c r="H43" s="565">
        <v>17</v>
      </c>
      <c r="I43" s="588">
        <f t="shared" si="4"/>
        <v>17</v>
      </c>
      <c r="J43" s="648"/>
      <c r="K43" s="666">
        <v>14.95</v>
      </c>
      <c r="L43" s="540">
        <f t="shared" si="1"/>
        <v>-2.0500000000000007</v>
      </c>
      <c r="M43" s="552">
        <f t="shared" si="3"/>
        <v>-0.12058823529411769</v>
      </c>
      <c r="N43" s="532"/>
      <c r="O43" s="533"/>
      <c r="P43" s="534">
        <v>4</v>
      </c>
      <c r="Q43" s="642" t="s">
        <v>910</v>
      </c>
    </row>
    <row r="44" spans="2:17" ht="15" x14ac:dyDescent="0.2">
      <c r="B44" s="945"/>
      <c r="C44" s="644" t="s">
        <v>911</v>
      </c>
      <c r="D44" s="649"/>
      <c r="E44" s="646" t="s">
        <v>852</v>
      </c>
      <c r="F44" s="532">
        <v>7</v>
      </c>
      <c r="G44" s="565">
        <v>2</v>
      </c>
      <c r="H44" s="565">
        <v>1.5</v>
      </c>
      <c r="I44" s="588">
        <f t="shared" si="4"/>
        <v>10.5</v>
      </c>
      <c r="J44" s="648"/>
      <c r="K44" s="666">
        <v>10.25</v>
      </c>
      <c r="L44" s="540">
        <f t="shared" si="1"/>
        <v>-0.25</v>
      </c>
      <c r="M44" s="552">
        <f t="shared" si="3"/>
        <v>-2.3809523809523808E-2</v>
      </c>
      <c r="N44" s="532"/>
      <c r="O44" s="533"/>
      <c r="P44" s="534">
        <v>7</v>
      </c>
      <c r="Q44" s="642" t="s">
        <v>912</v>
      </c>
    </row>
    <row r="45" spans="2:17" ht="15" x14ac:dyDescent="0.2">
      <c r="B45" s="945"/>
      <c r="C45" s="644" t="s">
        <v>913</v>
      </c>
      <c r="D45" s="652" t="s">
        <v>111</v>
      </c>
      <c r="E45" s="646" t="s">
        <v>851</v>
      </c>
      <c r="F45" s="532">
        <v>2</v>
      </c>
      <c r="G45" s="565">
        <v>1</v>
      </c>
      <c r="H45" s="565">
        <v>1</v>
      </c>
      <c r="I45" s="588">
        <f t="shared" si="4"/>
        <v>2</v>
      </c>
      <c r="J45" s="648"/>
      <c r="K45" s="666">
        <v>8</v>
      </c>
      <c r="L45" s="540">
        <f t="shared" si="1"/>
        <v>6</v>
      </c>
      <c r="M45" s="552">
        <f t="shared" si="3"/>
        <v>3</v>
      </c>
      <c r="N45" s="532"/>
      <c r="O45" s="533"/>
      <c r="P45" s="534"/>
      <c r="Q45" s="642" t="s">
        <v>914</v>
      </c>
    </row>
    <row r="46" spans="2:17" ht="15" x14ac:dyDescent="0.2">
      <c r="B46" s="945"/>
      <c r="C46" s="644" t="s">
        <v>124</v>
      </c>
      <c r="D46" s="649" t="s">
        <v>123</v>
      </c>
      <c r="E46" s="646" t="s">
        <v>851</v>
      </c>
      <c r="F46" s="532">
        <v>1</v>
      </c>
      <c r="G46" s="588">
        <v>2</v>
      </c>
      <c r="H46" s="588">
        <v>2</v>
      </c>
      <c r="I46" s="588">
        <f t="shared" si="4"/>
        <v>2</v>
      </c>
      <c r="J46" s="648"/>
      <c r="K46" s="667">
        <v>8.4</v>
      </c>
      <c r="L46" s="540">
        <f t="shared" si="1"/>
        <v>6.4</v>
      </c>
      <c r="M46" s="552">
        <f t="shared" si="3"/>
        <v>3.2</v>
      </c>
      <c r="N46" s="532"/>
      <c r="O46" s="533"/>
      <c r="P46" s="534"/>
      <c r="Q46" s="642" t="s">
        <v>915</v>
      </c>
    </row>
    <row r="47" spans="2:17" ht="15" x14ac:dyDescent="0.2">
      <c r="B47" s="945"/>
      <c r="C47" s="644" t="s">
        <v>916</v>
      </c>
      <c r="D47" s="649" t="s">
        <v>146</v>
      </c>
      <c r="E47" s="646" t="s">
        <v>851</v>
      </c>
      <c r="F47" s="532">
        <v>1</v>
      </c>
      <c r="G47" s="588">
        <v>1.5</v>
      </c>
      <c r="H47" s="588">
        <v>1.5</v>
      </c>
      <c r="I47" s="588">
        <f t="shared" si="4"/>
        <v>1.5</v>
      </c>
      <c r="J47" s="648"/>
      <c r="K47" s="667">
        <v>6.5</v>
      </c>
      <c r="L47" s="540">
        <f t="shared" si="1"/>
        <v>5</v>
      </c>
      <c r="M47" s="552">
        <f t="shared" si="3"/>
        <v>3.3333333333333335</v>
      </c>
      <c r="N47" s="532"/>
      <c r="O47" s="533"/>
      <c r="P47" s="534"/>
      <c r="Q47" s="642" t="s">
        <v>915</v>
      </c>
    </row>
    <row r="48" spans="2:17" ht="30" x14ac:dyDescent="0.2">
      <c r="B48" s="945"/>
      <c r="C48" s="644" t="s">
        <v>136</v>
      </c>
      <c r="D48" s="645" t="s">
        <v>134</v>
      </c>
      <c r="E48" s="646" t="s">
        <v>851</v>
      </c>
      <c r="F48" s="532">
        <v>1</v>
      </c>
      <c r="G48" s="668">
        <v>3</v>
      </c>
      <c r="H48" s="668">
        <v>3</v>
      </c>
      <c r="I48" s="588">
        <f t="shared" si="4"/>
        <v>3</v>
      </c>
      <c r="J48" s="648"/>
      <c r="K48" s="667">
        <v>4.9000000000000004</v>
      </c>
      <c r="L48" s="540">
        <f t="shared" si="1"/>
        <v>1.9000000000000004</v>
      </c>
      <c r="M48" s="552">
        <f t="shared" si="3"/>
        <v>0.63333333333333341</v>
      </c>
      <c r="N48" s="532"/>
      <c r="O48" s="533"/>
      <c r="P48" s="534"/>
      <c r="Q48" s="642" t="s">
        <v>917</v>
      </c>
    </row>
    <row r="49" spans="2:17" ht="15" x14ac:dyDescent="0.2">
      <c r="B49" s="945"/>
      <c r="C49" s="644" t="s">
        <v>145</v>
      </c>
      <c r="D49" s="649" t="s">
        <v>143</v>
      </c>
      <c r="E49" s="646" t="s">
        <v>851</v>
      </c>
      <c r="F49" s="532">
        <v>1</v>
      </c>
      <c r="G49" s="668">
        <v>1</v>
      </c>
      <c r="H49" s="668">
        <v>1</v>
      </c>
      <c r="I49" s="588">
        <f t="shared" si="4"/>
        <v>1</v>
      </c>
      <c r="J49" s="648"/>
      <c r="K49" s="667">
        <v>1.5</v>
      </c>
      <c r="L49" s="540">
        <f t="shared" si="1"/>
        <v>0.5</v>
      </c>
      <c r="M49" s="552">
        <f t="shared" si="3"/>
        <v>0.5</v>
      </c>
      <c r="N49" s="532"/>
      <c r="O49" s="533"/>
      <c r="P49" s="534"/>
      <c r="Q49" s="642" t="s">
        <v>915</v>
      </c>
    </row>
    <row r="50" spans="2:17" ht="15" x14ac:dyDescent="0.2">
      <c r="B50" s="945"/>
      <c r="C50" s="644" t="s">
        <v>1102</v>
      </c>
      <c r="D50" s="649" t="s">
        <v>804</v>
      </c>
      <c r="E50" s="646" t="s">
        <v>851</v>
      </c>
      <c r="F50" s="532">
        <v>3</v>
      </c>
      <c r="G50" s="668">
        <v>4</v>
      </c>
      <c r="H50" s="668">
        <v>5</v>
      </c>
      <c r="I50" s="588">
        <f t="shared" si="4"/>
        <v>15</v>
      </c>
      <c r="J50" s="648"/>
      <c r="K50" s="667">
        <v>12</v>
      </c>
      <c r="L50" s="540">
        <f t="shared" si="1"/>
        <v>-3</v>
      </c>
      <c r="M50" s="552">
        <f t="shared" si="3"/>
        <v>-0.2</v>
      </c>
      <c r="N50" s="532"/>
      <c r="O50" s="533"/>
      <c r="P50" s="534"/>
      <c r="Q50" s="642" t="s">
        <v>918</v>
      </c>
    </row>
    <row r="51" spans="2:17" ht="30" x14ac:dyDescent="0.2">
      <c r="B51" s="945"/>
      <c r="C51" s="644" t="s">
        <v>919</v>
      </c>
      <c r="D51" s="649" t="s">
        <v>98</v>
      </c>
      <c r="E51" s="646" t="s">
        <v>851</v>
      </c>
      <c r="F51" s="532">
        <v>1</v>
      </c>
      <c r="G51" s="668">
        <v>1</v>
      </c>
      <c r="H51" s="668">
        <v>1</v>
      </c>
      <c r="I51" s="588">
        <f t="shared" si="4"/>
        <v>1</v>
      </c>
      <c r="J51" s="648"/>
      <c r="K51" s="667">
        <v>1.2</v>
      </c>
      <c r="L51" s="540">
        <f t="shared" si="1"/>
        <v>0.19999999999999996</v>
      </c>
      <c r="M51" s="552">
        <f t="shared" si="3"/>
        <v>0.19999999999999996</v>
      </c>
      <c r="N51" s="532"/>
      <c r="O51" s="533"/>
      <c r="P51" s="534"/>
      <c r="Q51" s="642" t="s">
        <v>920</v>
      </c>
    </row>
    <row r="52" spans="2:17" ht="15.75" x14ac:dyDescent="0.2">
      <c r="B52" s="669"/>
      <c r="C52" s="650" t="s">
        <v>853</v>
      </c>
      <c r="D52" s="649"/>
      <c r="E52" s="646"/>
      <c r="F52" s="532"/>
      <c r="G52" s="670"/>
      <c r="H52" s="670"/>
      <c r="I52" s="588"/>
      <c r="J52" s="588"/>
      <c r="K52" s="667"/>
      <c r="L52" s="540"/>
      <c r="M52" s="552"/>
      <c r="N52" s="532"/>
      <c r="O52" s="533"/>
      <c r="P52" s="534"/>
      <c r="Q52" s="671" t="s">
        <v>854</v>
      </c>
    </row>
    <row r="53" spans="2:17" ht="15.75" x14ac:dyDescent="0.2">
      <c r="B53" s="669"/>
      <c r="C53" s="650" t="s">
        <v>853</v>
      </c>
      <c r="D53" s="649"/>
      <c r="E53" s="646"/>
      <c r="F53" s="532"/>
      <c r="G53" s="670"/>
      <c r="H53" s="670"/>
      <c r="I53" s="588"/>
      <c r="J53" s="588"/>
      <c r="K53" s="667"/>
      <c r="L53" s="540"/>
      <c r="M53" s="552"/>
      <c r="N53" s="532"/>
      <c r="O53" s="533"/>
      <c r="P53" s="534"/>
      <c r="Q53" s="671" t="s">
        <v>854</v>
      </c>
    </row>
    <row r="54" spans="2:17" ht="15.75" x14ac:dyDescent="0.2">
      <c r="B54" s="669"/>
      <c r="C54" s="650" t="s">
        <v>853</v>
      </c>
      <c r="D54" s="649"/>
      <c r="E54" s="646"/>
      <c r="F54" s="532"/>
      <c r="G54" s="670"/>
      <c r="H54" s="670"/>
      <c r="I54" s="588"/>
      <c r="J54" s="588"/>
      <c r="K54" s="667"/>
      <c r="L54" s="540"/>
      <c r="M54" s="552"/>
      <c r="N54" s="532"/>
      <c r="O54" s="533"/>
      <c r="P54" s="534"/>
      <c r="Q54" s="671" t="s">
        <v>854</v>
      </c>
    </row>
    <row r="55" spans="2:17" ht="15" x14ac:dyDescent="0.2">
      <c r="B55" s="656" t="s">
        <v>893</v>
      </c>
      <c r="C55" s="657"/>
      <c r="D55" s="587"/>
      <c r="E55" s="672"/>
      <c r="F55" s="659"/>
      <c r="G55" s="670"/>
      <c r="H55" s="670"/>
      <c r="I55" s="588">
        <f>SUM(I34:I51)</f>
        <v>502</v>
      </c>
      <c r="J55" s="588"/>
      <c r="K55" s="667">
        <f>SUM(K34:K51)</f>
        <v>511.73</v>
      </c>
      <c r="L55" s="540">
        <f>IF(SUM(I55-K55)=0,"",SUM(K55-I55))</f>
        <v>9.7300000000000182</v>
      </c>
      <c r="M55" s="552">
        <f t="shared" si="3"/>
        <v>1.938247011952195E-2</v>
      </c>
      <c r="N55" s="673"/>
      <c r="O55" s="674"/>
      <c r="P55" s="675"/>
      <c r="Q55" s="676"/>
    </row>
    <row r="56" spans="2:17" ht="15" x14ac:dyDescent="0.2">
      <c r="B56" s="662" t="s">
        <v>894</v>
      </c>
      <c r="C56" s="657"/>
      <c r="D56" s="677"/>
      <c r="E56" s="678"/>
      <c r="F56" s="659"/>
      <c r="G56" s="670"/>
      <c r="H56" s="670"/>
      <c r="I56" s="588">
        <f>I55*J56</f>
        <v>200.8</v>
      </c>
      <c r="J56" s="665">
        <v>0.4</v>
      </c>
      <c r="K56" s="667">
        <f>0.4*K55</f>
        <v>204.69200000000001</v>
      </c>
      <c r="L56" s="540"/>
      <c r="M56" s="552"/>
      <c r="N56" s="547"/>
      <c r="O56" s="548"/>
      <c r="P56" s="549"/>
      <c r="Q56" s="676"/>
    </row>
    <row r="57" spans="2:17" ht="15" x14ac:dyDescent="0.2">
      <c r="B57" s="946" t="s">
        <v>921</v>
      </c>
      <c r="C57" s="644" t="s">
        <v>95</v>
      </c>
      <c r="D57" s="649" t="s">
        <v>96</v>
      </c>
      <c r="E57" s="646" t="s">
        <v>851</v>
      </c>
      <c r="F57" s="654">
        <v>1</v>
      </c>
      <c r="G57" s="565">
        <v>4</v>
      </c>
      <c r="H57" s="565">
        <v>3</v>
      </c>
      <c r="I57" s="588">
        <f t="shared" ref="I57:I73" si="5">F57*H57</f>
        <v>3</v>
      </c>
      <c r="J57" s="648"/>
      <c r="K57" s="667">
        <v>4.0999999999999996</v>
      </c>
      <c r="L57" s="540">
        <f t="shared" si="1"/>
        <v>1.0999999999999996</v>
      </c>
      <c r="M57" s="552">
        <f t="shared" si="3"/>
        <v>0.36666666666666653</v>
      </c>
      <c r="N57" s="532"/>
      <c r="O57" s="533"/>
      <c r="P57" s="534"/>
      <c r="Q57" s="642" t="s">
        <v>922</v>
      </c>
    </row>
    <row r="58" spans="2:17" ht="30" x14ac:dyDescent="0.2">
      <c r="B58" s="946"/>
      <c r="C58" s="644" t="s">
        <v>133</v>
      </c>
      <c r="D58" s="649" t="s">
        <v>131</v>
      </c>
      <c r="E58" s="646" t="s">
        <v>851</v>
      </c>
      <c r="F58" s="654">
        <v>1</v>
      </c>
      <c r="G58" s="565">
        <v>4</v>
      </c>
      <c r="H58" s="565">
        <v>4</v>
      </c>
      <c r="I58" s="588">
        <f>F58*H58</f>
        <v>4</v>
      </c>
      <c r="J58" s="648"/>
      <c r="K58" s="667">
        <v>3.8</v>
      </c>
      <c r="L58" s="540">
        <f t="shared" si="1"/>
        <v>-0.20000000000000018</v>
      </c>
      <c r="M58" s="552">
        <f t="shared" si="3"/>
        <v>-5.0000000000000044E-2</v>
      </c>
      <c r="N58" s="532"/>
      <c r="O58" s="533"/>
      <c r="P58" s="534"/>
      <c r="Q58" s="642" t="s">
        <v>923</v>
      </c>
    </row>
    <row r="59" spans="2:17" ht="45" x14ac:dyDescent="0.2">
      <c r="B59" s="946"/>
      <c r="C59" s="644" t="s">
        <v>924</v>
      </c>
      <c r="D59" s="631"/>
      <c r="E59" s="632"/>
      <c r="F59" s="633">
        <v>1</v>
      </c>
      <c r="G59" s="634">
        <v>9</v>
      </c>
      <c r="H59" s="634">
        <v>0</v>
      </c>
      <c r="I59" s="635">
        <f t="shared" si="5"/>
        <v>0</v>
      </c>
      <c r="J59" s="636"/>
      <c r="K59" s="679">
        <v>0</v>
      </c>
      <c r="L59" s="637" t="str">
        <f t="shared" si="1"/>
        <v/>
      </c>
      <c r="M59" s="638" t="str">
        <f t="shared" si="3"/>
        <v/>
      </c>
      <c r="N59" s="639"/>
      <c r="O59" s="640"/>
      <c r="P59" s="641"/>
      <c r="Q59" s="642" t="s">
        <v>925</v>
      </c>
    </row>
    <row r="60" spans="2:17" ht="45" x14ac:dyDescent="0.2">
      <c r="B60" s="946"/>
      <c r="C60" s="644" t="s">
        <v>356</v>
      </c>
      <c r="D60" s="649" t="s">
        <v>814</v>
      </c>
      <c r="E60" s="646" t="s">
        <v>851</v>
      </c>
      <c r="F60" s="654">
        <v>1</v>
      </c>
      <c r="G60" s="565">
        <v>12</v>
      </c>
      <c r="H60" s="565">
        <v>12</v>
      </c>
      <c r="I60" s="680">
        <f>F60*H60</f>
        <v>12</v>
      </c>
      <c r="J60" s="648"/>
      <c r="K60" s="667">
        <v>15</v>
      </c>
      <c r="L60" s="540">
        <f t="shared" si="1"/>
        <v>3</v>
      </c>
      <c r="M60" s="552">
        <f t="shared" si="3"/>
        <v>0.25</v>
      </c>
      <c r="N60" s="532"/>
      <c r="O60" s="533"/>
      <c r="P60" s="534"/>
      <c r="Q60" s="642" t="s">
        <v>926</v>
      </c>
    </row>
    <row r="61" spans="2:17" ht="30" x14ac:dyDescent="0.2">
      <c r="B61" s="946"/>
      <c r="C61" s="644" t="s">
        <v>817</v>
      </c>
      <c r="D61" s="649"/>
      <c r="E61" s="646" t="s">
        <v>852</v>
      </c>
      <c r="F61" s="654">
        <v>1</v>
      </c>
      <c r="G61" s="565">
        <v>30</v>
      </c>
      <c r="H61" s="565">
        <v>33</v>
      </c>
      <c r="I61" s="588">
        <f t="shared" si="5"/>
        <v>33</v>
      </c>
      <c r="J61" s="648"/>
      <c r="K61" s="667">
        <v>27</v>
      </c>
      <c r="L61" s="540">
        <f t="shared" si="1"/>
        <v>-6</v>
      </c>
      <c r="M61" s="552">
        <f t="shared" si="3"/>
        <v>-0.18181818181818182</v>
      </c>
      <c r="N61" s="532"/>
      <c r="O61" s="533"/>
      <c r="P61" s="534"/>
      <c r="Q61" s="642" t="s">
        <v>927</v>
      </c>
    </row>
    <row r="62" spans="2:17" ht="45" x14ac:dyDescent="0.2">
      <c r="B62" s="946"/>
      <c r="C62" s="644" t="s">
        <v>928</v>
      </c>
      <c r="D62" s="649" t="s">
        <v>543</v>
      </c>
      <c r="E62" s="646" t="s">
        <v>851</v>
      </c>
      <c r="F62" s="654">
        <v>1</v>
      </c>
      <c r="G62" s="565">
        <v>28</v>
      </c>
      <c r="H62" s="565">
        <v>30</v>
      </c>
      <c r="I62" s="588">
        <f t="shared" si="5"/>
        <v>30</v>
      </c>
      <c r="J62" s="648"/>
      <c r="K62" s="667">
        <v>35</v>
      </c>
      <c r="L62" s="540">
        <f t="shared" ref="L62:L70" si="6">IF(SUM(I62-K62)=0,"",SUM(K62-I62))</f>
        <v>5</v>
      </c>
      <c r="M62" s="552">
        <f t="shared" ref="M62:M70" si="7">IFERROR(IF(SUM(K62-I62)/ABS(I62)=-1,"-",SUM(K62-I62)/ABS(I62)),"")</f>
        <v>0.16666666666666666</v>
      </c>
      <c r="N62" s="532"/>
      <c r="O62" s="533"/>
      <c r="P62" s="534"/>
      <c r="Q62" s="642" t="s">
        <v>929</v>
      </c>
    </row>
    <row r="63" spans="2:17" ht="15" x14ac:dyDescent="0.2">
      <c r="B63" s="946"/>
      <c r="C63" s="644" t="s">
        <v>550</v>
      </c>
      <c r="D63" s="649" t="s">
        <v>821</v>
      </c>
      <c r="E63" s="646" t="s">
        <v>851</v>
      </c>
      <c r="F63" s="654">
        <v>1</v>
      </c>
      <c r="G63" s="565">
        <v>14</v>
      </c>
      <c r="H63" s="565">
        <v>15</v>
      </c>
      <c r="I63" s="588">
        <f t="shared" si="5"/>
        <v>15</v>
      </c>
      <c r="J63" s="648"/>
      <c r="K63" s="667">
        <v>14.9</v>
      </c>
      <c r="L63" s="540">
        <f t="shared" si="6"/>
        <v>-9.9999999999999645E-2</v>
      </c>
      <c r="M63" s="552">
        <f t="shared" si="7"/>
        <v>-6.6666666666666428E-3</v>
      </c>
      <c r="N63" s="532"/>
      <c r="O63" s="533"/>
      <c r="P63" s="534"/>
      <c r="Q63" s="642" t="s">
        <v>930</v>
      </c>
    </row>
    <row r="64" spans="2:17" ht="30" x14ac:dyDescent="0.2">
      <c r="B64" s="946"/>
      <c r="C64" s="644" t="s">
        <v>931</v>
      </c>
      <c r="D64" s="649"/>
      <c r="E64" s="646" t="s">
        <v>852</v>
      </c>
      <c r="F64" s="654">
        <v>1</v>
      </c>
      <c r="G64" s="565">
        <v>12</v>
      </c>
      <c r="H64" s="565">
        <v>35</v>
      </c>
      <c r="I64" s="588">
        <f t="shared" si="5"/>
        <v>35</v>
      </c>
      <c r="J64" s="648"/>
      <c r="K64" s="681">
        <v>32.299999999999997</v>
      </c>
      <c r="L64" s="682">
        <f t="shared" si="6"/>
        <v>-2.7000000000000028</v>
      </c>
      <c r="M64" s="552">
        <f t="shared" si="7"/>
        <v>-7.7142857142857221E-2</v>
      </c>
      <c r="N64" s="532"/>
      <c r="O64" s="533"/>
      <c r="P64" s="534"/>
      <c r="Q64" s="642" t="s">
        <v>932</v>
      </c>
    </row>
    <row r="65" spans="2:17" ht="15" x14ac:dyDescent="0.2">
      <c r="B65" s="946"/>
      <c r="C65" s="644" t="s">
        <v>251</v>
      </c>
      <c r="D65" s="649" t="s">
        <v>252</v>
      </c>
      <c r="E65" s="646" t="s">
        <v>851</v>
      </c>
      <c r="F65" s="654">
        <v>1</v>
      </c>
      <c r="G65" s="565">
        <v>12</v>
      </c>
      <c r="H65" s="565">
        <v>12</v>
      </c>
      <c r="I65" s="588">
        <f t="shared" si="5"/>
        <v>12</v>
      </c>
      <c r="J65" s="648"/>
      <c r="K65" s="667">
        <v>12.23</v>
      </c>
      <c r="L65" s="540">
        <f t="shared" si="6"/>
        <v>0.23000000000000043</v>
      </c>
      <c r="M65" s="552">
        <f t="shared" si="7"/>
        <v>1.9166666666666703E-2</v>
      </c>
      <c r="N65" s="532"/>
      <c r="O65" s="533"/>
      <c r="P65" s="534"/>
      <c r="Q65" s="642" t="s">
        <v>915</v>
      </c>
    </row>
    <row r="66" spans="2:17" ht="15" x14ac:dyDescent="0.2">
      <c r="B66" s="946"/>
      <c r="C66" s="644" t="s">
        <v>203</v>
      </c>
      <c r="D66" s="649" t="s">
        <v>201</v>
      </c>
      <c r="E66" s="646" t="s">
        <v>851</v>
      </c>
      <c r="F66" s="654">
        <v>1</v>
      </c>
      <c r="G66" s="565">
        <v>7</v>
      </c>
      <c r="H66" s="565">
        <v>7</v>
      </c>
      <c r="I66" s="588">
        <f t="shared" si="5"/>
        <v>7</v>
      </c>
      <c r="J66" s="648"/>
      <c r="K66" s="667">
        <v>7.9</v>
      </c>
      <c r="L66" s="540">
        <f t="shared" si="6"/>
        <v>0.90000000000000036</v>
      </c>
      <c r="M66" s="552">
        <f t="shared" si="7"/>
        <v>0.12857142857142861</v>
      </c>
      <c r="N66" s="532"/>
      <c r="O66" s="533"/>
      <c r="P66" s="534"/>
      <c r="Q66" s="642"/>
    </row>
    <row r="67" spans="2:17" ht="15" x14ac:dyDescent="0.2">
      <c r="B67" s="946"/>
      <c r="C67" s="644" t="s">
        <v>933</v>
      </c>
      <c r="D67" s="649" t="s">
        <v>196</v>
      </c>
      <c r="E67" s="646" t="s">
        <v>851</v>
      </c>
      <c r="F67" s="654">
        <v>1</v>
      </c>
      <c r="G67" s="565">
        <v>5</v>
      </c>
      <c r="H67" s="565">
        <v>5</v>
      </c>
      <c r="I67" s="588">
        <f t="shared" si="5"/>
        <v>5</v>
      </c>
      <c r="J67" s="648"/>
      <c r="K67" s="667">
        <v>5.2</v>
      </c>
      <c r="L67" s="540">
        <f t="shared" si="6"/>
        <v>0.20000000000000018</v>
      </c>
      <c r="M67" s="552">
        <f t="shared" si="7"/>
        <v>4.0000000000000036E-2</v>
      </c>
      <c r="N67" s="532"/>
      <c r="O67" s="533"/>
      <c r="P67" s="534"/>
      <c r="Q67" s="642" t="s">
        <v>934</v>
      </c>
    </row>
    <row r="68" spans="2:17" ht="15" x14ac:dyDescent="0.2">
      <c r="B68" s="946"/>
      <c r="C68" s="644" t="s">
        <v>935</v>
      </c>
      <c r="D68" s="649" t="s">
        <v>244</v>
      </c>
      <c r="E68" s="646" t="s">
        <v>851</v>
      </c>
      <c r="F68" s="654">
        <v>1</v>
      </c>
      <c r="G68" s="565">
        <v>8</v>
      </c>
      <c r="H68" s="565">
        <v>8</v>
      </c>
      <c r="I68" s="588">
        <f t="shared" si="5"/>
        <v>8</v>
      </c>
      <c r="J68" s="648"/>
      <c r="K68" s="667">
        <v>7.35</v>
      </c>
      <c r="L68" s="540">
        <f t="shared" si="6"/>
        <v>-0.65000000000000036</v>
      </c>
      <c r="M68" s="552">
        <f t="shared" si="7"/>
        <v>-8.1250000000000044E-2</v>
      </c>
      <c r="N68" s="532"/>
      <c r="O68" s="533"/>
      <c r="P68" s="534"/>
      <c r="Q68" s="642"/>
    </row>
    <row r="69" spans="2:17" ht="60" x14ac:dyDescent="0.2">
      <c r="B69" s="946"/>
      <c r="C69" s="644" t="s">
        <v>936</v>
      </c>
      <c r="D69" s="649"/>
      <c r="E69" s="646" t="s">
        <v>852</v>
      </c>
      <c r="F69" s="654">
        <v>1</v>
      </c>
      <c r="G69" s="565">
        <v>25</v>
      </c>
      <c r="H69" s="565">
        <v>25</v>
      </c>
      <c r="I69" s="588">
        <f t="shared" si="5"/>
        <v>25</v>
      </c>
      <c r="J69" s="648"/>
      <c r="K69" s="667">
        <v>0</v>
      </c>
      <c r="L69" s="540">
        <f t="shared" si="6"/>
        <v>-25</v>
      </c>
      <c r="M69" s="552" t="str">
        <f t="shared" si="7"/>
        <v>-</v>
      </c>
      <c r="N69" s="532"/>
      <c r="O69" s="533"/>
      <c r="P69" s="534"/>
      <c r="Q69" s="642" t="s">
        <v>937</v>
      </c>
    </row>
    <row r="70" spans="2:17" ht="66" customHeight="1" x14ac:dyDescent="0.2">
      <c r="B70" s="946"/>
      <c r="C70" s="630" t="s">
        <v>938</v>
      </c>
      <c r="D70" s="683"/>
      <c r="E70" s="632"/>
      <c r="F70" s="633">
        <v>0</v>
      </c>
      <c r="G70" s="634">
        <v>10</v>
      </c>
      <c r="H70" s="634">
        <v>0</v>
      </c>
      <c r="I70" s="635">
        <f t="shared" si="5"/>
        <v>0</v>
      </c>
      <c r="J70" s="636"/>
      <c r="K70" s="679">
        <v>0</v>
      </c>
      <c r="L70" s="637" t="str">
        <f t="shared" si="6"/>
        <v/>
      </c>
      <c r="M70" s="638" t="str">
        <f t="shared" si="7"/>
        <v/>
      </c>
      <c r="N70" s="639"/>
      <c r="O70" s="640"/>
      <c r="P70" s="641"/>
      <c r="Q70" s="642" t="s">
        <v>939</v>
      </c>
    </row>
    <row r="71" spans="2:17" ht="60" x14ac:dyDescent="0.2">
      <c r="B71" s="946"/>
      <c r="C71" s="644" t="s">
        <v>832</v>
      </c>
      <c r="D71" s="649"/>
      <c r="E71" s="646" t="s">
        <v>852</v>
      </c>
      <c r="F71" s="654">
        <v>1</v>
      </c>
      <c r="G71" s="588">
        <v>12</v>
      </c>
      <c r="H71" s="588">
        <v>12</v>
      </c>
      <c r="I71" s="588">
        <f t="shared" si="5"/>
        <v>12</v>
      </c>
      <c r="J71" s="648"/>
      <c r="K71" s="667">
        <v>12.1</v>
      </c>
      <c r="L71" s="540">
        <f t="shared" si="1"/>
        <v>9.9999999999999645E-2</v>
      </c>
      <c r="M71" s="552">
        <f t="shared" si="3"/>
        <v>8.3333333333333037E-3</v>
      </c>
      <c r="N71" s="532"/>
      <c r="O71" s="533"/>
      <c r="P71" s="534"/>
      <c r="Q71" s="642" t="s">
        <v>940</v>
      </c>
    </row>
    <row r="72" spans="2:17" ht="15" x14ac:dyDescent="0.2">
      <c r="B72" s="946"/>
      <c r="C72" s="644" t="s">
        <v>596</v>
      </c>
      <c r="D72" s="652" t="s">
        <v>595</v>
      </c>
      <c r="E72" s="646" t="s">
        <v>851</v>
      </c>
      <c r="F72" s="654">
        <v>2</v>
      </c>
      <c r="G72" s="588">
        <v>3</v>
      </c>
      <c r="H72" s="588">
        <v>3</v>
      </c>
      <c r="I72" s="588">
        <f t="shared" si="5"/>
        <v>6</v>
      </c>
      <c r="J72" s="648"/>
      <c r="K72" s="667">
        <v>6.22</v>
      </c>
      <c r="L72" s="540">
        <f t="shared" si="1"/>
        <v>0.21999999999999975</v>
      </c>
      <c r="M72" s="552">
        <f t="shared" si="3"/>
        <v>3.6666666666666625E-2</v>
      </c>
      <c r="N72" s="532"/>
      <c r="O72" s="533"/>
      <c r="P72" s="534"/>
      <c r="Q72" s="642" t="s">
        <v>941</v>
      </c>
    </row>
    <row r="73" spans="2:17" ht="15.75" x14ac:dyDescent="0.2">
      <c r="B73" s="684"/>
      <c r="C73" s="644" t="s">
        <v>209</v>
      </c>
      <c r="D73" s="685" t="s">
        <v>207</v>
      </c>
      <c r="E73" s="646" t="s">
        <v>851</v>
      </c>
      <c r="F73" s="654">
        <v>1</v>
      </c>
      <c r="G73" s="588">
        <v>14</v>
      </c>
      <c r="H73" s="588">
        <v>14</v>
      </c>
      <c r="I73" s="588">
        <f t="shared" si="5"/>
        <v>14</v>
      </c>
      <c r="J73" s="648"/>
      <c r="K73" s="667"/>
      <c r="L73" s="540"/>
      <c r="M73" s="552"/>
      <c r="N73" s="532"/>
      <c r="O73" s="533"/>
      <c r="P73" s="534"/>
      <c r="Q73" s="642" t="s">
        <v>1042</v>
      </c>
    </row>
    <row r="74" spans="2:17" ht="15" x14ac:dyDescent="0.2">
      <c r="B74" s="656" t="s">
        <v>893</v>
      </c>
      <c r="C74" s="686"/>
      <c r="D74" s="677"/>
      <c r="E74" s="678"/>
      <c r="F74" s="687"/>
      <c r="G74" s="588"/>
      <c r="H74" s="588"/>
      <c r="I74" s="588">
        <f>SUM(I57:I72)</f>
        <v>207</v>
      </c>
      <c r="J74" s="648"/>
      <c r="K74" s="667">
        <f>SUM(K57:K72)</f>
        <v>183.1</v>
      </c>
      <c r="L74" s="540">
        <f t="shared" si="1"/>
        <v>-23.900000000000006</v>
      </c>
      <c r="M74" s="552">
        <f t="shared" si="3"/>
        <v>-0.11545893719806766</v>
      </c>
      <c r="N74" s="547"/>
      <c r="O74" s="548"/>
      <c r="P74" s="549"/>
      <c r="Q74" s="676"/>
    </row>
    <row r="75" spans="2:17" ht="15" x14ac:dyDescent="0.2">
      <c r="B75" s="656" t="s">
        <v>894</v>
      </c>
      <c r="C75" s="686"/>
      <c r="D75" s="677"/>
      <c r="E75" s="678"/>
      <c r="F75" s="687"/>
      <c r="G75" s="588"/>
      <c r="H75" s="588"/>
      <c r="I75" s="588">
        <f>I74*J75</f>
        <v>82.800000000000011</v>
      </c>
      <c r="J75" s="665">
        <v>0.4</v>
      </c>
      <c r="K75" s="667">
        <f>0.4*K74</f>
        <v>73.239999999999995</v>
      </c>
      <c r="L75" s="540"/>
      <c r="M75" s="552"/>
      <c r="N75" s="547"/>
      <c r="O75" s="548"/>
      <c r="P75" s="549"/>
      <c r="Q75" s="676"/>
    </row>
    <row r="76" spans="2:17" ht="30" x14ac:dyDescent="0.2">
      <c r="B76" s="947" t="s">
        <v>837</v>
      </c>
      <c r="C76" s="644" t="s">
        <v>942</v>
      </c>
      <c r="D76" s="688" t="s">
        <v>410</v>
      </c>
      <c r="E76" s="646" t="s">
        <v>851</v>
      </c>
      <c r="F76" s="647">
        <v>1</v>
      </c>
      <c r="G76" s="588">
        <v>9</v>
      </c>
      <c r="H76" s="588">
        <v>9</v>
      </c>
      <c r="I76" s="588">
        <f t="shared" ref="I76:I87" si="8">F76*H76</f>
        <v>9</v>
      </c>
      <c r="J76" s="648"/>
      <c r="K76" s="667">
        <v>10.1</v>
      </c>
      <c r="L76" s="540">
        <f t="shared" si="1"/>
        <v>1.0999999999999996</v>
      </c>
      <c r="M76" s="552">
        <f t="shared" si="3"/>
        <v>0.12222222222222218</v>
      </c>
      <c r="N76" s="532"/>
      <c r="O76" s="533"/>
      <c r="P76" s="534">
        <v>3</v>
      </c>
      <c r="Q76" s="642" t="s">
        <v>943</v>
      </c>
    </row>
    <row r="77" spans="2:17" ht="30" x14ac:dyDescent="0.2">
      <c r="B77" s="946"/>
      <c r="C77" s="644" t="s">
        <v>942</v>
      </c>
      <c r="D77" s="645" t="s">
        <v>407</v>
      </c>
      <c r="E77" s="646" t="s">
        <v>851</v>
      </c>
      <c r="F77" s="647">
        <v>1</v>
      </c>
      <c r="G77" s="588">
        <v>12</v>
      </c>
      <c r="H77" s="588">
        <v>12</v>
      </c>
      <c r="I77" s="588">
        <f t="shared" si="8"/>
        <v>12</v>
      </c>
      <c r="J77" s="648"/>
      <c r="K77" s="667">
        <v>10.95</v>
      </c>
      <c r="L77" s="540">
        <f t="shared" si="1"/>
        <v>-1.0500000000000007</v>
      </c>
      <c r="M77" s="552">
        <f t="shared" si="3"/>
        <v>-8.7500000000000064E-2</v>
      </c>
      <c r="N77" s="532"/>
      <c r="O77" s="533"/>
      <c r="P77" s="534">
        <v>1</v>
      </c>
      <c r="Q77" s="642" t="s">
        <v>943</v>
      </c>
    </row>
    <row r="78" spans="2:17" ht="30" x14ac:dyDescent="0.2">
      <c r="B78" s="946"/>
      <c r="C78" s="644" t="s">
        <v>911</v>
      </c>
      <c r="D78" s="649"/>
      <c r="E78" s="646" t="s">
        <v>852</v>
      </c>
      <c r="F78" s="647">
        <v>1</v>
      </c>
      <c r="G78" s="588">
        <v>4.4000000000000004</v>
      </c>
      <c r="H78" s="588">
        <v>4.4000000000000004</v>
      </c>
      <c r="I78" s="588">
        <f t="shared" si="8"/>
        <v>4.4000000000000004</v>
      </c>
      <c r="J78" s="648"/>
      <c r="K78" s="667">
        <v>4</v>
      </c>
      <c r="L78" s="540">
        <f t="shared" si="1"/>
        <v>-0.40000000000000036</v>
      </c>
      <c r="M78" s="552">
        <f t="shared" si="3"/>
        <v>-9.0909090909090981E-2</v>
      </c>
      <c r="N78" s="532"/>
      <c r="O78" s="533"/>
      <c r="P78" s="534">
        <v>3</v>
      </c>
      <c r="Q78" s="642" t="s">
        <v>943</v>
      </c>
    </row>
    <row r="79" spans="2:17" ht="30" x14ac:dyDescent="0.2">
      <c r="B79" s="946"/>
      <c r="C79" s="644" t="s">
        <v>911</v>
      </c>
      <c r="D79" s="649"/>
      <c r="E79" s="646" t="s">
        <v>852</v>
      </c>
      <c r="F79" s="647">
        <v>1</v>
      </c>
      <c r="G79" s="588">
        <v>5.5</v>
      </c>
      <c r="H79" s="588">
        <v>5.5</v>
      </c>
      <c r="I79" s="588">
        <f t="shared" si="8"/>
        <v>5.5</v>
      </c>
      <c r="J79" s="648"/>
      <c r="K79" s="667">
        <v>5.65</v>
      </c>
      <c r="L79" s="540">
        <f t="shared" si="1"/>
        <v>0.15000000000000036</v>
      </c>
      <c r="M79" s="552">
        <f t="shared" si="3"/>
        <v>2.7272727272727337E-2</v>
      </c>
      <c r="N79" s="532"/>
      <c r="O79" s="533"/>
      <c r="P79" s="534">
        <v>3</v>
      </c>
      <c r="Q79" s="642" t="s">
        <v>943</v>
      </c>
    </row>
    <row r="80" spans="2:17" ht="30" x14ac:dyDescent="0.2">
      <c r="B80" s="946"/>
      <c r="C80" s="644" t="s">
        <v>359</v>
      </c>
      <c r="D80" s="652" t="s">
        <v>362</v>
      </c>
      <c r="E80" s="646" t="s">
        <v>851</v>
      </c>
      <c r="F80" s="647">
        <v>1</v>
      </c>
      <c r="G80" s="588">
        <v>15</v>
      </c>
      <c r="H80" s="588">
        <v>15</v>
      </c>
      <c r="I80" s="588">
        <f t="shared" si="8"/>
        <v>15</v>
      </c>
      <c r="J80" s="648"/>
      <c r="K80" s="667">
        <v>16.100000000000001</v>
      </c>
      <c r="L80" s="540">
        <f t="shared" si="1"/>
        <v>1.1000000000000014</v>
      </c>
      <c r="M80" s="552">
        <f t="shared" si="3"/>
        <v>7.3333333333333431E-2</v>
      </c>
      <c r="N80" s="532"/>
      <c r="O80" s="533"/>
      <c r="P80" s="534"/>
      <c r="Q80" s="642" t="s">
        <v>944</v>
      </c>
    </row>
    <row r="81" spans="2:17" ht="30" x14ac:dyDescent="0.2">
      <c r="B81" s="946"/>
      <c r="C81" s="644" t="s">
        <v>359</v>
      </c>
      <c r="D81" s="652" t="s">
        <v>364</v>
      </c>
      <c r="E81" s="646" t="s">
        <v>851</v>
      </c>
      <c r="F81" s="647">
        <v>1</v>
      </c>
      <c r="G81" s="588">
        <v>20</v>
      </c>
      <c r="H81" s="588">
        <v>20</v>
      </c>
      <c r="I81" s="588">
        <f t="shared" si="8"/>
        <v>20</v>
      </c>
      <c r="J81" s="648"/>
      <c r="K81" s="667">
        <v>18.8</v>
      </c>
      <c r="L81" s="540">
        <f t="shared" si="1"/>
        <v>-1.1999999999999993</v>
      </c>
      <c r="M81" s="552">
        <f t="shared" si="3"/>
        <v>-5.9999999999999963E-2</v>
      </c>
      <c r="N81" s="532"/>
      <c r="O81" s="533"/>
      <c r="P81" s="534"/>
      <c r="Q81" s="642" t="s">
        <v>945</v>
      </c>
    </row>
    <row r="82" spans="2:17" ht="30" x14ac:dyDescent="0.2">
      <c r="B82" s="946"/>
      <c r="C82" s="644" t="s">
        <v>946</v>
      </c>
      <c r="D82" s="649" t="s">
        <v>555</v>
      </c>
      <c r="E82" s="646" t="s">
        <v>855</v>
      </c>
      <c r="F82" s="647">
        <v>1</v>
      </c>
      <c r="G82" s="588">
        <v>5</v>
      </c>
      <c r="H82" s="588">
        <v>5</v>
      </c>
      <c r="I82" s="588" t="s">
        <v>947</v>
      </c>
      <c r="J82" s="648"/>
      <c r="K82" s="667">
        <v>14.8</v>
      </c>
      <c r="L82" s="540">
        <f t="shared" si="1"/>
        <v>9.8000000000000007</v>
      </c>
      <c r="M82" s="552">
        <f t="shared" si="3"/>
        <v>1.9600000000000002</v>
      </c>
      <c r="N82" s="532"/>
      <c r="O82" s="533"/>
      <c r="P82" s="534"/>
      <c r="Q82" s="642" t="s">
        <v>948</v>
      </c>
    </row>
    <row r="83" spans="2:17" ht="15" x14ac:dyDescent="0.2">
      <c r="B83" s="946"/>
      <c r="C83" s="644" t="s">
        <v>844</v>
      </c>
      <c r="D83" s="649" t="s">
        <v>843</v>
      </c>
      <c r="E83" s="646" t="s">
        <v>851</v>
      </c>
      <c r="F83" s="647">
        <v>1</v>
      </c>
      <c r="G83" s="588">
        <v>18</v>
      </c>
      <c r="H83" s="588">
        <v>60</v>
      </c>
      <c r="I83" s="588">
        <f t="shared" si="8"/>
        <v>60</v>
      </c>
      <c r="J83" s="648"/>
      <c r="K83" s="667">
        <v>50</v>
      </c>
      <c r="L83" s="540">
        <f t="shared" si="1"/>
        <v>-10</v>
      </c>
      <c r="M83" s="552">
        <f t="shared" si="3"/>
        <v>-0.16666666666666666</v>
      </c>
      <c r="N83" s="532"/>
      <c r="O83" s="533"/>
      <c r="P83" s="534"/>
      <c r="Q83" s="642"/>
    </row>
    <row r="84" spans="2:17" ht="30" x14ac:dyDescent="0.2">
      <c r="B84" s="946"/>
      <c r="C84" s="644" t="s">
        <v>949</v>
      </c>
      <c r="D84" s="649" t="s">
        <v>167</v>
      </c>
      <c r="E84" s="646" t="s">
        <v>851</v>
      </c>
      <c r="F84" s="647">
        <v>1</v>
      </c>
      <c r="G84" s="588">
        <v>10</v>
      </c>
      <c r="H84" s="588">
        <v>40</v>
      </c>
      <c r="I84" s="588">
        <f t="shared" si="8"/>
        <v>40</v>
      </c>
      <c r="J84" s="648"/>
      <c r="K84" s="667">
        <v>40</v>
      </c>
      <c r="L84" s="540" t="str">
        <f t="shared" si="1"/>
        <v/>
      </c>
      <c r="M84" s="552">
        <f t="shared" si="3"/>
        <v>0</v>
      </c>
      <c r="N84" s="532"/>
      <c r="O84" s="533"/>
      <c r="P84" s="534"/>
      <c r="Q84" s="642" t="s">
        <v>950</v>
      </c>
    </row>
    <row r="85" spans="2:17" ht="45" x14ac:dyDescent="0.2">
      <c r="B85" s="946"/>
      <c r="C85" s="644" t="s">
        <v>949</v>
      </c>
      <c r="D85" s="649" t="s">
        <v>167</v>
      </c>
      <c r="E85" s="646" t="s">
        <v>851</v>
      </c>
      <c r="F85" s="647">
        <v>1</v>
      </c>
      <c r="G85" s="588">
        <v>8</v>
      </c>
      <c r="H85" s="588">
        <v>30</v>
      </c>
      <c r="I85" s="588">
        <f t="shared" si="8"/>
        <v>30</v>
      </c>
      <c r="J85" s="648"/>
      <c r="K85" s="588">
        <v>32</v>
      </c>
      <c r="L85" s="540">
        <f t="shared" si="1"/>
        <v>2</v>
      </c>
      <c r="M85" s="552">
        <f t="shared" si="3"/>
        <v>6.6666666666666666E-2</v>
      </c>
      <c r="N85" s="532"/>
      <c r="O85" s="533"/>
      <c r="P85" s="534"/>
      <c r="Q85" s="642" t="s">
        <v>951</v>
      </c>
    </row>
    <row r="86" spans="2:17" ht="15" x14ac:dyDescent="0.2">
      <c r="B86" s="946"/>
      <c r="C86" s="644" t="s">
        <v>952</v>
      </c>
      <c r="D86" s="649" t="s">
        <v>589</v>
      </c>
      <c r="E86" s="646" t="s">
        <v>851</v>
      </c>
      <c r="F86" s="647">
        <v>1</v>
      </c>
      <c r="G86" s="588">
        <v>6</v>
      </c>
      <c r="H86" s="588">
        <v>6</v>
      </c>
      <c r="I86" s="588">
        <f t="shared" si="8"/>
        <v>6</v>
      </c>
      <c r="J86" s="648"/>
      <c r="K86" s="588">
        <v>6.3</v>
      </c>
      <c r="L86" s="540">
        <f t="shared" si="1"/>
        <v>0.29999999999999982</v>
      </c>
      <c r="M86" s="552">
        <f t="shared" si="3"/>
        <v>4.9999999999999968E-2</v>
      </c>
      <c r="N86" s="532"/>
      <c r="O86" s="533"/>
      <c r="P86" s="534"/>
      <c r="Q86" s="642"/>
    </row>
    <row r="87" spans="2:17" ht="45" x14ac:dyDescent="0.2">
      <c r="B87" s="946"/>
      <c r="C87" s="644" t="s">
        <v>888</v>
      </c>
      <c r="D87" s="649" t="s">
        <v>423</v>
      </c>
      <c r="E87" s="646" t="s">
        <v>851</v>
      </c>
      <c r="F87" s="647">
        <v>1</v>
      </c>
      <c r="G87" s="588">
        <v>10</v>
      </c>
      <c r="H87" s="588">
        <v>10</v>
      </c>
      <c r="I87" s="588">
        <f t="shared" si="8"/>
        <v>10</v>
      </c>
      <c r="J87" s="648"/>
      <c r="K87" s="588">
        <v>12</v>
      </c>
      <c r="L87" s="540">
        <f t="shared" si="1"/>
        <v>2</v>
      </c>
      <c r="M87" s="552">
        <f t="shared" si="3"/>
        <v>0.2</v>
      </c>
      <c r="N87" s="532"/>
      <c r="O87" s="533"/>
      <c r="P87" s="534"/>
      <c r="Q87" s="642" t="s">
        <v>953</v>
      </c>
    </row>
    <row r="88" spans="2:17" ht="15" x14ac:dyDescent="0.2">
      <c r="B88" s="656" t="s">
        <v>893</v>
      </c>
      <c r="C88" s="686"/>
      <c r="D88" s="677"/>
      <c r="E88" s="678"/>
      <c r="F88" s="687"/>
      <c r="G88" s="588"/>
      <c r="H88" s="588"/>
      <c r="I88" s="588">
        <f>SUM(I76:I87)</f>
        <v>211.9</v>
      </c>
      <c r="J88" s="499"/>
      <c r="K88" s="588">
        <f>SUM(K76:K87)</f>
        <v>220.7</v>
      </c>
      <c r="L88" s="540">
        <f>IF(SUM(I88-K88)=0,"",SUM(K88-I88))</f>
        <v>8.7999999999999829</v>
      </c>
      <c r="M88" s="552">
        <f t="shared" ref="M88" si="9">IFERROR(IF(SUM(K88-I88)/ABS(I88)=-1,"-",SUM(K88-I88)/ABS(I88)),"")</f>
        <v>4.1529023124115064E-2</v>
      </c>
      <c r="N88" s="547"/>
      <c r="O88" s="548"/>
      <c r="P88" s="549"/>
      <c r="Q88" s="676"/>
    </row>
    <row r="89" spans="2:17" ht="15" x14ac:dyDescent="0.2">
      <c r="B89" s="662" t="s">
        <v>894</v>
      </c>
      <c r="C89" s="686"/>
      <c r="D89" s="677"/>
      <c r="E89" s="678"/>
      <c r="F89" s="687"/>
      <c r="G89" s="588"/>
      <c r="H89" s="588"/>
      <c r="I89" s="588">
        <f>I88*J89</f>
        <v>52.975000000000001</v>
      </c>
      <c r="J89" s="665">
        <v>0.25</v>
      </c>
      <c r="K89" s="667">
        <f>0.25*K88</f>
        <v>55.174999999999997</v>
      </c>
      <c r="L89" s="689"/>
      <c r="M89" s="552"/>
      <c r="N89" s="547"/>
      <c r="O89" s="548"/>
      <c r="P89" s="549"/>
      <c r="Q89" s="676"/>
    </row>
    <row r="90" spans="2:17" ht="15.75" x14ac:dyDescent="0.2">
      <c r="B90" s="690" t="s">
        <v>954</v>
      </c>
      <c r="C90" s="691" t="s">
        <v>955</v>
      </c>
      <c r="D90" s="686" t="s">
        <v>219</v>
      </c>
      <c r="E90" s="692" t="s">
        <v>855</v>
      </c>
      <c r="F90" s="647">
        <v>1</v>
      </c>
      <c r="G90" s="588"/>
      <c r="H90" s="588"/>
      <c r="I90" s="588"/>
      <c r="J90" s="648"/>
      <c r="K90" s="667"/>
      <c r="L90" s="689"/>
      <c r="M90" s="552"/>
      <c r="N90" s="660"/>
      <c r="O90" s="599"/>
      <c r="P90" s="661"/>
      <c r="Q90" s="693"/>
    </row>
    <row r="91" spans="2:17" ht="15" x14ac:dyDescent="0.2">
      <c r="B91" s="656" t="s">
        <v>893</v>
      </c>
      <c r="C91" s="587"/>
      <c r="D91" s="587"/>
      <c r="E91" s="694"/>
      <c r="F91" s="695"/>
      <c r="G91" s="588"/>
      <c r="H91" s="588"/>
      <c r="I91" s="588">
        <f>I33+I56+I75+I89</f>
        <v>370.32500000000005</v>
      </c>
      <c r="J91" s="648"/>
      <c r="K91" s="588">
        <f>SUM(K90:K90)</f>
        <v>0</v>
      </c>
      <c r="L91" s="689"/>
      <c r="M91" s="552" t="str">
        <f>IFERROR(IF(SUM(K91-I91)/ABS(I91)=-1,"-",SUM(K91-I91)/ABS(I91)),"")</f>
        <v>-</v>
      </c>
      <c r="N91" s="696"/>
      <c r="O91" s="590"/>
      <c r="P91" s="697"/>
      <c r="Q91" s="676"/>
    </row>
    <row r="92" spans="2:17" ht="15.75" thickBot="1" x14ac:dyDescent="0.25">
      <c r="B92" s="662"/>
      <c r="C92" s="587"/>
      <c r="D92" s="587"/>
      <c r="E92" s="694"/>
      <c r="F92" s="698"/>
      <c r="G92" s="609"/>
      <c r="H92" s="609"/>
      <c r="I92" s="609"/>
      <c r="J92" s="699"/>
      <c r="K92" s="700"/>
      <c r="L92" s="610"/>
      <c r="M92" s="561"/>
      <c r="N92" s="701"/>
      <c r="O92" s="702"/>
      <c r="P92" s="703"/>
      <c r="Q92" s="676"/>
    </row>
    <row r="93" spans="2:17" ht="15" x14ac:dyDescent="0.2">
      <c r="B93" s="704"/>
      <c r="C93" s="705"/>
      <c r="D93" s="705"/>
      <c r="E93" s="705"/>
      <c r="F93" s="706"/>
      <c r="G93" s="707"/>
      <c r="H93" s="707"/>
      <c r="I93" s="707"/>
      <c r="J93" s="706"/>
      <c r="K93" s="708"/>
      <c r="L93" s="709"/>
      <c r="M93" s="710"/>
      <c r="N93" s="711"/>
      <c r="O93" s="711"/>
      <c r="P93" s="711"/>
      <c r="Q93" s="712"/>
    </row>
    <row r="94" spans="2:17" ht="15.75" x14ac:dyDescent="0.25">
      <c r="B94" s="569" t="s">
        <v>864</v>
      </c>
      <c r="C94" s="570"/>
      <c r="D94" s="570"/>
      <c r="E94" s="570"/>
      <c r="F94" s="570"/>
      <c r="G94" s="571"/>
      <c r="H94" s="571"/>
      <c r="I94" s="576">
        <f>SUM(I32,I55,I74,I88)</f>
        <v>1055.9000000000001</v>
      </c>
      <c r="J94" s="570"/>
      <c r="K94" s="572">
        <f>SUM(K32,K55,K74,K88)</f>
        <v>1091.18</v>
      </c>
      <c r="L94" s="713"/>
      <c r="M94" s="570"/>
      <c r="N94" s="574"/>
      <c r="O94" s="574"/>
      <c r="P94" s="574"/>
      <c r="Q94" s="714"/>
    </row>
    <row r="95" spans="2:17" ht="15.75" x14ac:dyDescent="0.25">
      <c r="B95" s="569" t="s">
        <v>857</v>
      </c>
      <c r="C95" s="570"/>
      <c r="D95" s="570"/>
      <c r="E95" s="570"/>
      <c r="F95" s="570"/>
      <c r="G95" s="571"/>
      <c r="H95" s="571"/>
      <c r="I95" s="572">
        <f>SUM(I33,I56,I75,I89)</f>
        <v>370.32500000000005</v>
      </c>
      <c r="J95" s="570"/>
      <c r="K95" s="572">
        <f>SUM(K33,K56,K75,K89)</f>
        <v>377.01949999999999</v>
      </c>
      <c r="L95" s="713"/>
      <c r="M95" s="570"/>
      <c r="N95" s="574"/>
      <c r="O95" s="574"/>
      <c r="P95" s="574"/>
      <c r="Q95" s="714"/>
    </row>
    <row r="96" spans="2:17" ht="15.75" x14ac:dyDescent="0.25">
      <c r="B96" s="578" t="s">
        <v>739</v>
      </c>
      <c r="C96" s="579"/>
      <c r="D96" s="579"/>
      <c r="E96" s="579"/>
      <c r="F96" s="579"/>
      <c r="G96" s="580"/>
      <c r="H96" s="580"/>
      <c r="I96" s="581">
        <f>SUM(I94:I95)</f>
        <v>1426.2250000000001</v>
      </c>
      <c r="J96" s="715"/>
      <c r="K96" s="716">
        <f>SUM(K94:K95)</f>
        <v>1468.1995000000002</v>
      </c>
      <c r="L96" s="717">
        <f>IF(SUM(I94-K96)=0,"",SUM(K96-I94))</f>
        <v>412.29950000000008</v>
      </c>
      <c r="M96" s="583">
        <f>IFERROR(IF(SUM(K96-I96)/ABS(I96)=-1,"-",SUM(K96-I96)/ABS(I96)),"")</f>
        <v>2.9430489579133749E-2</v>
      </c>
      <c r="N96" s="584"/>
      <c r="O96" s="584"/>
      <c r="P96" s="584"/>
      <c r="Q96" s="718"/>
    </row>
    <row r="97" spans="2:17" ht="15.75" x14ac:dyDescent="0.25">
      <c r="B97" s="569" t="s">
        <v>1034</v>
      </c>
      <c r="C97" s="719"/>
      <c r="D97" s="719"/>
      <c r="E97" s="719"/>
      <c r="F97" s="719"/>
      <c r="G97" s="720"/>
      <c r="H97" s="720"/>
      <c r="I97" s="721"/>
      <c r="J97" s="722"/>
      <c r="K97" s="723"/>
      <c r="L97" s="724"/>
      <c r="M97" s="725"/>
      <c r="N97" s="726"/>
      <c r="O97" s="726"/>
      <c r="P97" s="726"/>
      <c r="Q97" s="727"/>
    </row>
    <row r="98" spans="2:17" ht="15.75" x14ac:dyDescent="0.25">
      <c r="B98" s="615"/>
      <c r="C98" s="148"/>
      <c r="D98" s="148"/>
      <c r="E98" s="148"/>
      <c r="F98" s="148"/>
      <c r="G98" s="728"/>
      <c r="H98" s="728"/>
      <c r="I98" s="728"/>
      <c r="J98" s="148"/>
      <c r="K98" s="148"/>
      <c r="L98" s="148"/>
      <c r="M98" s="148"/>
      <c r="N98" s="729"/>
      <c r="O98" s="729"/>
      <c r="P98" s="729"/>
      <c r="Q98" s="730"/>
    </row>
    <row r="99" spans="2:17" ht="15.75" x14ac:dyDescent="0.25">
      <c r="B99" s="569" t="s">
        <v>956</v>
      </c>
      <c r="C99" s="587"/>
      <c r="D99" s="587"/>
      <c r="E99" s="587"/>
      <c r="F99" s="587"/>
      <c r="G99" s="591"/>
      <c r="H99" s="591"/>
      <c r="I99" s="591"/>
      <c r="J99" s="587"/>
      <c r="K99" s="587"/>
      <c r="L99" s="587"/>
      <c r="M99" s="587"/>
      <c r="N99" s="590">
        <f>SUM(N15:N29,N34:N51,N57:N72,N76:N87)</f>
        <v>0</v>
      </c>
      <c r="O99" s="590">
        <f>SUM(O15:O29,O34:O51,O57:O72,O76:O87)</f>
        <v>15</v>
      </c>
      <c r="P99" s="590">
        <f>SUM(P15:P29,P34:P51,P57:P72,P76:P87)</f>
        <v>26</v>
      </c>
      <c r="Q99" s="731"/>
    </row>
    <row r="100" spans="2:17" ht="15" x14ac:dyDescent="0.2">
      <c r="B100" s="593"/>
      <c r="C100" s="496"/>
      <c r="D100" s="496"/>
      <c r="E100" s="496"/>
      <c r="F100" s="496"/>
      <c r="G100" s="594"/>
      <c r="H100" s="594"/>
      <c r="I100" s="594"/>
      <c r="J100" s="496"/>
      <c r="K100" s="496"/>
      <c r="L100" s="496"/>
      <c r="M100" s="496"/>
      <c r="N100" s="595"/>
      <c r="O100" s="595"/>
      <c r="P100" s="595"/>
      <c r="Q100" s="616"/>
    </row>
    <row r="101" spans="2:17" ht="15" x14ac:dyDescent="0.2">
      <c r="B101" s="936" t="s">
        <v>957</v>
      </c>
      <c r="C101" s="732" t="s">
        <v>958</v>
      </c>
      <c r="D101" s="686"/>
      <c r="E101" s="648" t="s">
        <v>852</v>
      </c>
      <c r="F101" s="592">
        <v>1</v>
      </c>
      <c r="G101" s="588"/>
      <c r="H101" s="588">
        <v>50</v>
      </c>
      <c r="I101" s="588"/>
      <c r="J101" s="648"/>
      <c r="K101" s="667">
        <v>45</v>
      </c>
      <c r="L101" s="689"/>
      <c r="M101" s="598"/>
      <c r="N101" s="599"/>
      <c r="O101" s="599"/>
      <c r="P101" s="599"/>
      <c r="Q101" s="601" t="s">
        <v>1050</v>
      </c>
    </row>
    <row r="102" spans="2:17" ht="15.75" thickBot="1" x14ac:dyDescent="0.25">
      <c r="B102" s="937"/>
      <c r="C102" s="608"/>
      <c r="D102" s="733"/>
      <c r="E102" s="699"/>
      <c r="F102" s="699"/>
      <c r="G102" s="609"/>
      <c r="H102" s="609"/>
      <c r="I102" s="609"/>
      <c r="J102" s="733"/>
      <c r="K102" s="609"/>
      <c r="L102" s="610"/>
      <c r="M102" s="611"/>
      <c r="N102" s="612"/>
      <c r="O102" s="612"/>
      <c r="P102" s="612"/>
      <c r="Q102" s="734"/>
    </row>
  </sheetData>
  <mergeCells count="6">
    <mergeCell ref="B101:B102"/>
    <mergeCell ref="F13:M13"/>
    <mergeCell ref="N13:P13"/>
    <mergeCell ref="B34:B51"/>
    <mergeCell ref="B57:B72"/>
    <mergeCell ref="B76:B87"/>
  </mergeCells>
  <conditionalFormatting sqref="I94 B96:H96 J96:K97 N96:Q97 C97:H97">
    <cfRule type="containsText" dxfId="88" priority="33" operator="containsText" text="deleted">
      <formula>NOT(ISERROR(SEARCH("deleted",B94)))</formula>
    </cfRule>
  </conditionalFormatting>
  <conditionalFormatting sqref="M15:M32 M34:M55 M57:M74 M76:M88 M90:M91 M96:M97">
    <cfRule type="cellIs" dxfId="87" priority="1" operator="between">
      <formula>-2</formula>
      <formula>-0.05001</formula>
    </cfRule>
    <cfRule type="cellIs" dxfId="86" priority="2" operator="between">
      <formula>0.05001</formula>
      <formula>2</formula>
    </cfRule>
    <cfRule type="cellIs" dxfId="85" priority="3" operator="between">
      <formula>-5</formula>
      <formula>5</formula>
    </cfRule>
  </conditionalFormatting>
  <conditionalFormatting sqref="M33 M56 M75 M92:M93">
    <cfRule type="cellIs" dxfId="84" priority="34" operator="between">
      <formula>0.101</formula>
      <formula>1</formula>
    </cfRule>
    <cfRule type="cellIs" dxfId="83" priority="35" operator="between">
      <formula>-0.101</formula>
      <formula>-1</formula>
    </cfRule>
    <cfRule type="cellIs" dxfId="82" priority="36" operator="between">
      <formula>5.1%</formula>
      <formula>10%</formula>
    </cfRule>
    <cfRule type="cellIs" dxfId="81" priority="37" operator="between">
      <formula>-5.1%</formula>
      <formula>-10%</formula>
    </cfRule>
    <cfRule type="cellIs" dxfId="80" priority="38" operator="between">
      <formula>-5%</formula>
      <formula>5%</formula>
    </cfRule>
  </conditionalFormatting>
  <conditionalFormatting sqref="M89">
    <cfRule type="cellIs" dxfId="79" priority="28" operator="between">
      <formula>0.101</formula>
      <formula>1</formula>
    </cfRule>
    <cfRule type="cellIs" dxfId="78" priority="29" operator="between">
      <formula>-0.101</formula>
      <formula>-1</formula>
    </cfRule>
    <cfRule type="cellIs" dxfId="77" priority="30" operator="between">
      <formula>5.1%</formula>
      <formula>10%</formula>
    </cfRule>
    <cfRule type="cellIs" dxfId="76" priority="31" operator="between">
      <formula>-5.1%</formula>
      <formula>-10%</formula>
    </cfRule>
    <cfRule type="cellIs" dxfId="75" priority="32" operator="between">
      <formula>-5%</formula>
      <formula>5%</formula>
    </cfRule>
  </conditionalFormatting>
  <conditionalFormatting sqref="M101:M102">
    <cfRule type="cellIs" dxfId="74" priority="8" operator="between">
      <formula>0.101</formula>
      <formula>1</formula>
    </cfRule>
    <cfRule type="cellIs" dxfId="73" priority="9" operator="between">
      <formula>-0.101</formula>
      <formula>-1</formula>
    </cfRule>
    <cfRule type="cellIs" dxfId="72" priority="10" operator="between">
      <formula>5.1%</formula>
      <formula>10%</formula>
    </cfRule>
    <cfRule type="cellIs" dxfId="71" priority="11" operator="between">
      <formula>-5.1%</formula>
      <formula>-10%</formula>
    </cfRule>
    <cfRule type="cellIs" dxfId="70" priority="12" operator="between">
      <formula>-5%</formula>
      <formula>5%</formula>
    </cfRule>
  </conditionalFormatting>
  <printOptions gridLines="1"/>
  <pageMargins left="0.47244094488188981" right="0.39370078740157483" top="0.74803149606299213" bottom="0.74803149606299213" header="0.31496062992125984" footer="0.31496062992125984"/>
  <pageSetup paperSize="8" scale="94" fitToHeight="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DD9B0-1ABA-4BB3-9386-2F0C6BB5AF5E}">
  <sheetPr>
    <tabColor theme="5"/>
    <pageSetUpPr fitToPage="1"/>
  </sheetPr>
  <dimension ref="B2:T132"/>
  <sheetViews>
    <sheetView tabSelected="1" view="pageBreakPreview" zoomScale="60" zoomScaleNormal="85" workbookViewId="0">
      <pane ySplit="14" topLeftCell="A107" activePane="bottomLeft" state="frozen"/>
      <selection pane="bottomLeft" activeCell="R118" sqref="R118"/>
    </sheetView>
  </sheetViews>
  <sheetFormatPr defaultColWidth="8.75" defaultRowHeight="14.25" x14ac:dyDescent="0.2"/>
  <cols>
    <col min="2" max="2" width="27.375" customWidth="1"/>
    <col min="3" max="3" width="39.375" customWidth="1"/>
    <col min="4" max="5" width="11.75" customWidth="1"/>
    <col min="6" max="6" width="8.375" customWidth="1"/>
    <col min="7" max="8" width="8.75" customWidth="1"/>
    <col min="9" max="11" width="9" customWidth="1"/>
    <col min="12" max="12" width="9" style="48" customWidth="1"/>
    <col min="13" max="13" width="11.75" customWidth="1"/>
    <col min="14" max="14" width="10" customWidth="1"/>
    <col min="15" max="17" width="9.5" customWidth="1"/>
    <col min="18" max="18" width="56.75" customWidth="1"/>
  </cols>
  <sheetData>
    <row r="2" spans="2:20" ht="15" thickBot="1" x14ac:dyDescent="0.25"/>
    <row r="3" spans="2:20" x14ac:dyDescent="0.2">
      <c r="B3" s="395"/>
      <c r="C3" s="396"/>
      <c r="D3" s="396"/>
      <c r="E3" s="396"/>
      <c r="F3" s="396"/>
      <c r="G3" s="396"/>
      <c r="H3" s="396"/>
      <c r="I3" s="396"/>
      <c r="J3" s="396"/>
      <c r="K3" s="396"/>
      <c r="L3" s="397"/>
      <c r="M3" s="396"/>
      <c r="N3" s="396"/>
      <c r="O3" s="396"/>
      <c r="P3" s="396"/>
      <c r="Q3" s="396"/>
      <c r="R3" s="398"/>
    </row>
    <row r="4" spans="2:20" x14ac:dyDescent="0.2">
      <c r="B4" s="392"/>
      <c r="C4" s="61"/>
      <c r="D4" s="61"/>
      <c r="E4" s="61"/>
      <c r="F4" s="61"/>
      <c r="G4" s="61"/>
      <c r="H4" s="61"/>
      <c r="I4" s="61"/>
      <c r="J4" s="61"/>
      <c r="K4" s="61"/>
      <c r="L4" s="83"/>
      <c r="M4" s="61"/>
      <c r="N4" s="61"/>
      <c r="O4" s="61"/>
      <c r="P4" s="61"/>
      <c r="Q4" s="61"/>
      <c r="R4" s="393"/>
    </row>
    <row r="5" spans="2:20" ht="27.75" customHeight="1" x14ac:dyDescent="0.2">
      <c r="B5" s="392"/>
      <c r="C5" s="61"/>
      <c r="D5" s="61"/>
      <c r="E5" s="61"/>
      <c r="F5" s="61"/>
      <c r="G5" s="61"/>
      <c r="H5" s="61"/>
      <c r="I5" s="61"/>
      <c r="J5" s="61"/>
      <c r="K5" s="61"/>
      <c r="L5" s="83"/>
      <c r="M5" s="61"/>
      <c r="N5" s="61"/>
      <c r="O5" s="61"/>
      <c r="P5" s="61"/>
      <c r="Q5" s="61"/>
      <c r="R5" s="393"/>
    </row>
    <row r="6" spans="2:20" ht="20.25" x14ac:dyDescent="0.3">
      <c r="B6" s="401" t="s">
        <v>1077</v>
      </c>
      <c r="C6" s="61"/>
      <c r="D6" s="61"/>
      <c r="E6" s="61"/>
      <c r="F6" s="61"/>
      <c r="G6" s="61"/>
      <c r="H6" s="61"/>
      <c r="I6" s="61"/>
      <c r="J6" s="61"/>
      <c r="K6" s="61"/>
      <c r="L6" s="83"/>
      <c r="M6" s="61"/>
      <c r="N6" s="61"/>
      <c r="O6" s="61"/>
      <c r="P6" s="61"/>
      <c r="Q6" s="61"/>
      <c r="R6" s="393"/>
    </row>
    <row r="7" spans="2:20" ht="20.25" x14ac:dyDescent="0.3">
      <c r="B7" s="435" t="s">
        <v>1046</v>
      </c>
      <c r="C7" s="61"/>
      <c r="D7" s="61"/>
      <c r="E7" s="61"/>
      <c r="F7" s="61"/>
      <c r="G7" s="61"/>
      <c r="H7" s="61"/>
      <c r="I7" s="61"/>
      <c r="J7" s="61"/>
      <c r="K7" s="61"/>
      <c r="L7" s="83"/>
      <c r="M7" s="61"/>
      <c r="N7" s="61"/>
      <c r="O7" s="61"/>
      <c r="P7" s="61"/>
      <c r="Q7" s="61"/>
      <c r="R7" s="393"/>
    </row>
    <row r="8" spans="2:20" ht="20.25" x14ac:dyDescent="0.3">
      <c r="B8" s="435" t="s">
        <v>704</v>
      </c>
      <c r="C8" s="61"/>
      <c r="D8" s="61"/>
      <c r="E8" s="61"/>
      <c r="F8" s="61"/>
      <c r="G8" s="61"/>
      <c r="H8" s="61"/>
      <c r="I8" s="61"/>
      <c r="J8" s="61"/>
      <c r="K8" s="61"/>
      <c r="L8" s="83"/>
      <c r="M8" s="61"/>
      <c r="N8" s="61"/>
      <c r="O8" s="61"/>
      <c r="P8" s="61"/>
      <c r="Q8" s="61"/>
      <c r="R8" s="393"/>
    </row>
    <row r="9" spans="2:20" ht="20.25" x14ac:dyDescent="0.3">
      <c r="B9" s="435" t="s">
        <v>858</v>
      </c>
      <c r="C9" s="61"/>
      <c r="D9" s="61"/>
      <c r="E9" s="61"/>
      <c r="F9" s="61"/>
      <c r="G9" s="61"/>
      <c r="H9" s="61"/>
      <c r="I9" s="61"/>
      <c r="J9" s="61"/>
      <c r="K9" s="61"/>
      <c r="L9" s="83"/>
      <c r="M9" s="61"/>
      <c r="N9" s="61"/>
      <c r="O9" s="61"/>
      <c r="P9" s="61"/>
      <c r="Q9" s="61"/>
      <c r="R9" s="393"/>
    </row>
    <row r="10" spans="2:20" ht="15.75" x14ac:dyDescent="0.25">
      <c r="B10" s="615" t="s">
        <v>1044</v>
      </c>
      <c r="C10" s="496"/>
      <c r="D10" s="496"/>
      <c r="E10" s="496"/>
      <c r="F10" s="496"/>
      <c r="G10" s="496"/>
      <c r="H10" s="496"/>
      <c r="I10" s="496"/>
      <c r="J10" s="496"/>
      <c r="K10" s="496"/>
      <c r="L10" s="497"/>
      <c r="M10" s="496"/>
      <c r="N10" s="496"/>
      <c r="O10" s="496"/>
      <c r="P10" s="496"/>
      <c r="Q10" s="496"/>
      <c r="R10" s="616"/>
    </row>
    <row r="11" spans="2:20" ht="15.75" x14ac:dyDescent="0.25">
      <c r="B11" s="615"/>
      <c r="C11" s="496"/>
      <c r="D11" s="496"/>
      <c r="E11" s="496"/>
      <c r="F11" s="496"/>
      <c r="G11" s="496"/>
      <c r="H11" s="496"/>
      <c r="I11" s="496"/>
      <c r="J11" s="496"/>
      <c r="K11" s="496"/>
      <c r="L11" s="497"/>
      <c r="M11" s="496"/>
      <c r="N11" s="496"/>
      <c r="O11" s="496"/>
      <c r="P11" s="496"/>
      <c r="Q11" s="496"/>
      <c r="R11" s="616"/>
    </row>
    <row r="12" spans="2:20" ht="15.75" thickBot="1" x14ac:dyDescent="0.25">
      <c r="B12" s="501" t="s">
        <v>683</v>
      </c>
      <c r="C12" s="502">
        <v>44497</v>
      </c>
      <c r="D12" s="502"/>
      <c r="E12" s="502"/>
      <c r="F12" s="503"/>
      <c r="G12" s="503"/>
      <c r="H12" s="503"/>
      <c r="I12" s="496"/>
      <c r="J12" s="503"/>
      <c r="K12" s="503"/>
      <c r="L12" s="504"/>
      <c r="M12" s="503"/>
      <c r="N12" s="496"/>
      <c r="O12" s="496"/>
      <c r="P12" s="496"/>
      <c r="Q12" s="496"/>
      <c r="R12" s="616"/>
    </row>
    <row r="13" spans="2:20" ht="23.25" customHeight="1" x14ac:dyDescent="0.2">
      <c r="B13" s="735"/>
      <c r="C13" s="617"/>
      <c r="D13" s="618"/>
      <c r="E13" s="618"/>
      <c r="F13" s="618"/>
      <c r="G13" s="736"/>
      <c r="H13" s="931" t="s">
        <v>849</v>
      </c>
      <c r="I13" s="955"/>
      <c r="J13" s="955"/>
      <c r="K13" s="932"/>
      <c r="L13" s="956" t="s">
        <v>959</v>
      </c>
      <c r="M13" s="934"/>
      <c r="N13" s="935"/>
      <c r="O13" s="952" t="s">
        <v>715</v>
      </c>
      <c r="P13" s="953"/>
      <c r="Q13" s="954"/>
      <c r="R13" s="737"/>
    </row>
    <row r="14" spans="2:20" ht="65.25" customHeight="1" thickBot="1" x14ac:dyDescent="0.25">
      <c r="B14" s="738" t="s">
        <v>859</v>
      </c>
      <c r="C14" s="739" t="s">
        <v>860</v>
      </c>
      <c r="D14" s="511" t="s">
        <v>861</v>
      </c>
      <c r="E14" s="511" t="s">
        <v>850</v>
      </c>
      <c r="F14" s="740" t="s">
        <v>960</v>
      </c>
      <c r="G14" s="741" t="s">
        <v>961</v>
      </c>
      <c r="H14" s="505" t="s">
        <v>862</v>
      </c>
      <c r="I14" s="742" t="s">
        <v>962</v>
      </c>
      <c r="J14" s="742" t="s">
        <v>864</v>
      </c>
      <c r="K14" s="506" t="s">
        <v>865</v>
      </c>
      <c r="L14" s="743" t="s">
        <v>721</v>
      </c>
      <c r="M14" s="508" t="s">
        <v>723</v>
      </c>
      <c r="N14" s="509" t="s">
        <v>724</v>
      </c>
      <c r="O14" s="510" t="s">
        <v>866</v>
      </c>
      <c r="P14" s="511" t="s">
        <v>867</v>
      </c>
      <c r="Q14" s="512" t="s">
        <v>868</v>
      </c>
      <c r="R14" s="744" t="s">
        <v>1032</v>
      </c>
      <c r="S14" s="3"/>
      <c r="T14" s="3"/>
    </row>
    <row r="15" spans="2:20" ht="45" x14ac:dyDescent="0.2">
      <c r="B15" s="745" t="s">
        <v>742</v>
      </c>
      <c r="C15" s="746" t="s">
        <v>755</v>
      </c>
      <c r="D15" s="747"/>
      <c r="E15" s="748"/>
      <c r="F15" s="749">
        <v>1</v>
      </c>
      <c r="G15" s="750"/>
      <c r="H15" s="751">
        <v>10</v>
      </c>
      <c r="I15" s="752">
        <v>0</v>
      </c>
      <c r="J15" s="752">
        <f t="shared" ref="J15:J30" si="0">F15*I15</f>
        <v>0</v>
      </c>
      <c r="K15" s="753"/>
      <c r="L15" s="751">
        <v>0</v>
      </c>
      <c r="M15" s="754" t="str">
        <f t="shared" ref="M15:M112" si="1">IF(SUM(J15-L15)=0,"",SUM(L15-J15))</f>
        <v/>
      </c>
      <c r="N15" s="755" t="str">
        <f t="shared" ref="N15:N77" si="2">IFERROR(IF(SUM(L15-J15)/ABS(J15)=-1,"-",SUM(L15-J15)/ABS(J15)),"")</f>
        <v/>
      </c>
      <c r="O15" s="520"/>
      <c r="P15" s="521"/>
      <c r="Q15" s="522"/>
      <c r="R15" s="756" t="s">
        <v>869</v>
      </c>
    </row>
    <row r="16" spans="2:20" ht="45" x14ac:dyDescent="0.2">
      <c r="B16" s="757"/>
      <c r="C16" s="758" t="s">
        <v>759</v>
      </c>
      <c r="D16" s="645" t="s">
        <v>577</v>
      </c>
      <c r="E16" s="759" t="s">
        <v>851</v>
      </c>
      <c r="F16" s="592">
        <v>1</v>
      </c>
      <c r="G16" s="760">
        <v>10022</v>
      </c>
      <c r="H16" s="539">
        <v>15</v>
      </c>
      <c r="I16" s="588">
        <v>20</v>
      </c>
      <c r="J16" s="588">
        <f t="shared" si="0"/>
        <v>20</v>
      </c>
      <c r="K16" s="761"/>
      <c r="L16" s="539">
        <v>34.700000000000003</v>
      </c>
      <c r="M16" s="540">
        <f>IF(SUM(J16-L16)=0,"",SUM(L16-J16))</f>
        <v>14.700000000000003</v>
      </c>
      <c r="N16" s="541">
        <f t="shared" si="2"/>
        <v>0.7350000000000001</v>
      </c>
      <c r="O16" s="532"/>
      <c r="P16" s="533"/>
      <c r="Q16" s="534"/>
      <c r="R16" s="642" t="s">
        <v>870</v>
      </c>
    </row>
    <row r="17" spans="2:18" ht="15.75" x14ac:dyDescent="0.2">
      <c r="B17" s="757"/>
      <c r="C17" s="758" t="s">
        <v>871</v>
      </c>
      <c r="D17" s="649" t="s">
        <v>479</v>
      </c>
      <c r="E17" s="759" t="s">
        <v>851</v>
      </c>
      <c r="F17" s="592">
        <v>1</v>
      </c>
      <c r="G17" s="762">
        <v>10023</v>
      </c>
      <c r="H17" s="539">
        <v>10</v>
      </c>
      <c r="I17" s="588">
        <v>10</v>
      </c>
      <c r="J17" s="588">
        <f t="shared" si="0"/>
        <v>10</v>
      </c>
      <c r="K17" s="761"/>
      <c r="L17" s="539">
        <v>9</v>
      </c>
      <c r="M17" s="540">
        <f t="shared" si="1"/>
        <v>-1</v>
      </c>
      <c r="N17" s="541">
        <f t="shared" si="2"/>
        <v>-0.1</v>
      </c>
      <c r="O17" s="532"/>
      <c r="P17" s="533"/>
      <c r="Q17" s="534"/>
      <c r="R17" s="642" t="s">
        <v>872</v>
      </c>
    </row>
    <row r="18" spans="2:18" ht="60" x14ac:dyDescent="0.2">
      <c r="B18" s="757"/>
      <c r="C18" s="758" t="s">
        <v>873</v>
      </c>
      <c r="D18" s="649" t="s">
        <v>149</v>
      </c>
      <c r="E18" s="759" t="s">
        <v>851</v>
      </c>
      <c r="F18" s="592">
        <v>1</v>
      </c>
      <c r="G18" s="760">
        <v>10024</v>
      </c>
      <c r="H18" s="539">
        <v>2</v>
      </c>
      <c r="I18" s="588">
        <v>2</v>
      </c>
      <c r="J18" s="588">
        <f t="shared" si="0"/>
        <v>2</v>
      </c>
      <c r="K18" s="761"/>
      <c r="L18" s="539">
        <v>2.7</v>
      </c>
      <c r="M18" s="540">
        <f t="shared" si="1"/>
        <v>0.70000000000000018</v>
      </c>
      <c r="N18" s="541">
        <f t="shared" si="2"/>
        <v>0.35000000000000009</v>
      </c>
      <c r="O18" s="532"/>
      <c r="P18" s="533"/>
      <c r="Q18" s="534"/>
      <c r="R18" s="642" t="s">
        <v>874</v>
      </c>
    </row>
    <row r="19" spans="2:18" ht="15.75" x14ac:dyDescent="0.2">
      <c r="B19" s="757"/>
      <c r="C19" s="758" t="s">
        <v>875</v>
      </c>
      <c r="D19" s="649" t="s">
        <v>155</v>
      </c>
      <c r="E19" s="759" t="s">
        <v>851</v>
      </c>
      <c r="F19" s="592">
        <v>1</v>
      </c>
      <c r="G19" s="762">
        <v>10025</v>
      </c>
      <c r="H19" s="539">
        <v>1</v>
      </c>
      <c r="I19" s="588">
        <v>1</v>
      </c>
      <c r="J19" s="588">
        <f t="shared" si="0"/>
        <v>1</v>
      </c>
      <c r="K19" s="761"/>
      <c r="L19" s="539">
        <v>0.95</v>
      </c>
      <c r="M19" s="540">
        <f t="shared" si="1"/>
        <v>-5.0000000000000044E-2</v>
      </c>
      <c r="N19" s="541">
        <f t="shared" si="2"/>
        <v>-5.0000000000000044E-2</v>
      </c>
      <c r="O19" s="532"/>
      <c r="P19" s="533"/>
      <c r="Q19" s="534"/>
      <c r="R19" s="642"/>
    </row>
    <row r="20" spans="2:18" ht="15.75" x14ac:dyDescent="0.2">
      <c r="B20" s="757"/>
      <c r="C20" s="758" t="s">
        <v>95</v>
      </c>
      <c r="D20" s="649" t="s">
        <v>96</v>
      </c>
      <c r="E20" s="759" t="s">
        <v>851</v>
      </c>
      <c r="F20" s="592">
        <v>1</v>
      </c>
      <c r="G20" s="760">
        <v>10026</v>
      </c>
      <c r="H20" s="539">
        <v>4</v>
      </c>
      <c r="I20" s="588">
        <v>5</v>
      </c>
      <c r="J20" s="588">
        <f t="shared" si="0"/>
        <v>5</v>
      </c>
      <c r="K20" s="761"/>
      <c r="L20" s="539">
        <v>10.75</v>
      </c>
      <c r="M20" s="540">
        <f t="shared" si="1"/>
        <v>5.75</v>
      </c>
      <c r="N20" s="541">
        <f t="shared" si="2"/>
        <v>1.1499999999999999</v>
      </c>
      <c r="O20" s="532"/>
      <c r="P20" s="533"/>
      <c r="Q20" s="534"/>
      <c r="R20" s="642" t="s">
        <v>876</v>
      </c>
    </row>
    <row r="21" spans="2:18" ht="15.75" x14ac:dyDescent="0.2">
      <c r="B21" s="757"/>
      <c r="C21" s="758" t="s">
        <v>767</v>
      </c>
      <c r="D21" s="649" t="s">
        <v>766</v>
      </c>
      <c r="E21" s="759" t="s">
        <v>851</v>
      </c>
      <c r="F21" s="592">
        <v>1</v>
      </c>
      <c r="G21" s="762">
        <v>10027</v>
      </c>
      <c r="H21" s="539">
        <v>3</v>
      </c>
      <c r="I21" s="588">
        <v>3</v>
      </c>
      <c r="J21" s="588">
        <f t="shared" si="0"/>
        <v>3</v>
      </c>
      <c r="K21" s="761"/>
      <c r="L21" s="539">
        <v>3.5</v>
      </c>
      <c r="M21" s="540">
        <f t="shared" si="1"/>
        <v>0.5</v>
      </c>
      <c r="N21" s="541">
        <f t="shared" si="2"/>
        <v>0.16666666666666666</v>
      </c>
      <c r="O21" s="532"/>
      <c r="P21" s="533"/>
      <c r="Q21" s="534"/>
      <c r="R21" s="642"/>
    </row>
    <row r="22" spans="2:18" ht="30" x14ac:dyDescent="0.2">
      <c r="B22" s="757"/>
      <c r="C22" s="758" t="s">
        <v>877</v>
      </c>
      <c r="D22" s="649" t="s">
        <v>589</v>
      </c>
      <c r="E22" s="759" t="s">
        <v>851</v>
      </c>
      <c r="F22" s="592">
        <v>1</v>
      </c>
      <c r="G22" s="760">
        <v>10028</v>
      </c>
      <c r="H22" s="539">
        <v>6</v>
      </c>
      <c r="I22" s="588">
        <v>6</v>
      </c>
      <c r="J22" s="588">
        <f t="shared" si="0"/>
        <v>6</v>
      </c>
      <c r="K22" s="761"/>
      <c r="L22" s="539">
        <v>5</v>
      </c>
      <c r="M22" s="540">
        <f t="shared" si="1"/>
        <v>-1</v>
      </c>
      <c r="N22" s="541">
        <f t="shared" si="2"/>
        <v>-0.16666666666666666</v>
      </c>
      <c r="O22" s="532"/>
      <c r="P22" s="533"/>
      <c r="Q22" s="534"/>
      <c r="R22" s="642" t="s">
        <v>878</v>
      </c>
    </row>
    <row r="23" spans="2:18" ht="15.75" x14ac:dyDescent="0.2">
      <c r="B23" s="757"/>
      <c r="C23" s="758" t="s">
        <v>879</v>
      </c>
      <c r="D23" s="649" t="s">
        <v>429</v>
      </c>
      <c r="E23" s="759" t="s">
        <v>851</v>
      </c>
      <c r="F23" s="592">
        <v>1</v>
      </c>
      <c r="G23" s="762">
        <v>10029</v>
      </c>
      <c r="H23" s="539">
        <v>6</v>
      </c>
      <c r="I23" s="588">
        <v>6</v>
      </c>
      <c r="J23" s="588">
        <f t="shared" si="0"/>
        <v>6</v>
      </c>
      <c r="K23" s="761"/>
      <c r="L23" s="539">
        <v>4</v>
      </c>
      <c r="M23" s="540">
        <f t="shared" si="1"/>
        <v>-2</v>
      </c>
      <c r="N23" s="541">
        <f t="shared" si="2"/>
        <v>-0.33333333333333331</v>
      </c>
      <c r="O23" s="532"/>
      <c r="P23" s="533"/>
      <c r="Q23" s="534"/>
      <c r="R23" s="642" t="s">
        <v>880</v>
      </c>
    </row>
    <row r="24" spans="2:18" ht="60" x14ac:dyDescent="0.2">
      <c r="B24" s="757"/>
      <c r="C24" s="758" t="s">
        <v>881</v>
      </c>
      <c r="D24" s="649" t="s">
        <v>771</v>
      </c>
      <c r="E24" s="759" t="s">
        <v>851</v>
      </c>
      <c r="F24" s="592">
        <v>1</v>
      </c>
      <c r="G24" s="760">
        <v>10030</v>
      </c>
      <c r="H24" s="539">
        <v>14</v>
      </c>
      <c r="I24" s="588">
        <v>12</v>
      </c>
      <c r="J24" s="588">
        <f t="shared" si="0"/>
        <v>12</v>
      </c>
      <c r="K24" s="761"/>
      <c r="L24" s="539">
        <v>12.3</v>
      </c>
      <c r="M24" s="540">
        <f t="shared" si="1"/>
        <v>0.30000000000000071</v>
      </c>
      <c r="N24" s="541">
        <f t="shared" si="2"/>
        <v>2.500000000000006E-2</v>
      </c>
      <c r="O24" s="532"/>
      <c r="P24" s="533"/>
      <c r="Q24" s="534"/>
      <c r="R24" s="642" t="s">
        <v>882</v>
      </c>
    </row>
    <row r="25" spans="2:18" ht="60" x14ac:dyDescent="0.2">
      <c r="B25" s="757"/>
      <c r="C25" s="758" t="s">
        <v>359</v>
      </c>
      <c r="D25" s="652" t="s">
        <v>364</v>
      </c>
      <c r="E25" s="759" t="s">
        <v>855</v>
      </c>
      <c r="F25" s="592">
        <v>1</v>
      </c>
      <c r="G25" s="762">
        <v>10033</v>
      </c>
      <c r="H25" s="539">
        <v>20</v>
      </c>
      <c r="I25" s="588">
        <v>18</v>
      </c>
      <c r="J25" s="588">
        <f t="shared" si="0"/>
        <v>18</v>
      </c>
      <c r="K25" s="761"/>
      <c r="L25" s="539">
        <v>18.5</v>
      </c>
      <c r="M25" s="540">
        <f t="shared" si="1"/>
        <v>0.5</v>
      </c>
      <c r="N25" s="541">
        <f t="shared" si="2"/>
        <v>2.7777777777777776E-2</v>
      </c>
      <c r="O25" s="532"/>
      <c r="P25" s="533"/>
      <c r="Q25" s="534"/>
      <c r="R25" s="642" t="s">
        <v>887</v>
      </c>
    </row>
    <row r="26" spans="2:18" ht="59.1" customHeight="1" x14ac:dyDescent="0.2">
      <c r="B26" s="757"/>
      <c r="C26" s="758" t="s">
        <v>888</v>
      </c>
      <c r="D26" s="649" t="s">
        <v>423</v>
      </c>
      <c r="E26" s="759" t="s">
        <v>851</v>
      </c>
      <c r="F26" s="592">
        <v>1</v>
      </c>
      <c r="G26" s="760">
        <v>10034</v>
      </c>
      <c r="H26" s="539">
        <v>10</v>
      </c>
      <c r="I26" s="588">
        <v>12</v>
      </c>
      <c r="J26" s="588">
        <f t="shared" si="0"/>
        <v>12</v>
      </c>
      <c r="K26" s="761"/>
      <c r="L26" s="539">
        <v>12</v>
      </c>
      <c r="M26" s="540" t="str">
        <f t="shared" si="1"/>
        <v/>
      </c>
      <c r="N26" s="541">
        <f t="shared" si="2"/>
        <v>0</v>
      </c>
      <c r="O26" s="532"/>
      <c r="P26" s="533"/>
      <c r="Q26" s="534"/>
      <c r="R26" s="642" t="s">
        <v>889</v>
      </c>
    </row>
    <row r="27" spans="2:18" ht="75" x14ac:dyDescent="0.2">
      <c r="B27" s="757"/>
      <c r="C27" s="758" t="s">
        <v>888</v>
      </c>
      <c r="D27" s="649" t="s">
        <v>423</v>
      </c>
      <c r="E27" s="759" t="s">
        <v>851</v>
      </c>
      <c r="F27" s="592">
        <v>1</v>
      </c>
      <c r="G27" s="762">
        <v>10035</v>
      </c>
      <c r="H27" s="539">
        <v>10</v>
      </c>
      <c r="I27" s="588">
        <v>12</v>
      </c>
      <c r="J27" s="588">
        <f t="shared" ref="J27" si="3">F27*I27</f>
        <v>12</v>
      </c>
      <c r="K27" s="761"/>
      <c r="L27" s="539">
        <v>12</v>
      </c>
      <c r="M27" s="540" t="str">
        <f t="shared" si="1"/>
        <v/>
      </c>
      <c r="N27" s="541">
        <f t="shared" si="2"/>
        <v>0</v>
      </c>
      <c r="O27" s="532"/>
      <c r="P27" s="533"/>
      <c r="Q27" s="534"/>
      <c r="R27" s="642" t="s">
        <v>889</v>
      </c>
    </row>
    <row r="28" spans="2:18" ht="15.75" x14ac:dyDescent="0.2">
      <c r="B28" s="757"/>
      <c r="C28" s="758" t="s">
        <v>890</v>
      </c>
      <c r="D28" s="649" t="s">
        <v>426</v>
      </c>
      <c r="E28" s="759" t="s">
        <v>851</v>
      </c>
      <c r="F28" s="592">
        <v>1</v>
      </c>
      <c r="G28" s="760">
        <v>10036</v>
      </c>
      <c r="H28" s="539">
        <v>4</v>
      </c>
      <c r="I28" s="588">
        <v>4</v>
      </c>
      <c r="J28" s="588">
        <f t="shared" si="0"/>
        <v>4</v>
      </c>
      <c r="K28" s="761"/>
      <c r="L28" s="539">
        <v>4.2</v>
      </c>
      <c r="M28" s="540">
        <f t="shared" si="1"/>
        <v>0.20000000000000018</v>
      </c>
      <c r="N28" s="541">
        <f t="shared" si="2"/>
        <v>5.0000000000000044E-2</v>
      </c>
      <c r="O28" s="532"/>
      <c r="P28" s="533"/>
      <c r="Q28" s="534"/>
      <c r="R28" s="642"/>
    </row>
    <row r="29" spans="2:18" ht="15.75" x14ac:dyDescent="0.2">
      <c r="B29" s="757"/>
      <c r="C29" s="758" t="s">
        <v>890</v>
      </c>
      <c r="D29" s="649" t="s">
        <v>426</v>
      </c>
      <c r="E29" s="759" t="s">
        <v>851</v>
      </c>
      <c r="F29" s="592">
        <v>1</v>
      </c>
      <c r="G29" s="762">
        <v>10037</v>
      </c>
      <c r="H29" s="539">
        <v>4</v>
      </c>
      <c r="I29" s="588">
        <v>4</v>
      </c>
      <c r="J29" s="588">
        <f t="shared" ref="J29" si="4">F29*I29</f>
        <v>4</v>
      </c>
      <c r="K29" s="761"/>
      <c r="L29" s="539">
        <v>5</v>
      </c>
      <c r="M29" s="540">
        <f t="shared" si="1"/>
        <v>1</v>
      </c>
      <c r="N29" s="541">
        <f t="shared" si="2"/>
        <v>0.25</v>
      </c>
      <c r="O29" s="532"/>
      <c r="P29" s="533"/>
      <c r="Q29" s="534"/>
      <c r="R29" s="642"/>
    </row>
    <row r="30" spans="2:18" ht="30" x14ac:dyDescent="0.2">
      <c r="B30" s="757"/>
      <c r="C30" s="758" t="s">
        <v>891</v>
      </c>
      <c r="D30" s="649" t="s">
        <v>777</v>
      </c>
      <c r="E30" s="759" t="s">
        <v>851</v>
      </c>
      <c r="F30" s="592">
        <v>1</v>
      </c>
      <c r="G30" s="760">
        <v>10038</v>
      </c>
      <c r="H30" s="539">
        <v>2</v>
      </c>
      <c r="I30" s="588">
        <v>2</v>
      </c>
      <c r="J30" s="588">
        <f t="shared" si="0"/>
        <v>2</v>
      </c>
      <c r="K30" s="761"/>
      <c r="L30" s="539">
        <v>2.75</v>
      </c>
      <c r="M30" s="540">
        <f t="shared" si="1"/>
        <v>0.75</v>
      </c>
      <c r="N30" s="541">
        <f t="shared" si="2"/>
        <v>0.375</v>
      </c>
      <c r="O30" s="532"/>
      <c r="P30" s="533"/>
      <c r="Q30" s="534"/>
      <c r="R30" s="642" t="s">
        <v>892</v>
      </c>
    </row>
    <row r="31" spans="2:18" ht="15.75" x14ac:dyDescent="0.2">
      <c r="B31" s="757"/>
      <c r="C31" s="763" t="s">
        <v>963</v>
      </c>
      <c r="D31" s="651" t="s">
        <v>884</v>
      </c>
      <c r="E31" s="759" t="s">
        <v>852</v>
      </c>
      <c r="F31" s="592">
        <v>1</v>
      </c>
      <c r="G31" s="762">
        <v>10031</v>
      </c>
      <c r="H31" s="539" t="s">
        <v>964</v>
      </c>
      <c r="I31" s="588">
        <v>18</v>
      </c>
      <c r="J31" s="588">
        <f>F31*I31</f>
        <v>18</v>
      </c>
      <c r="K31" s="761"/>
      <c r="L31" s="539">
        <v>18</v>
      </c>
      <c r="M31" s="540" t="str">
        <f t="shared" si="1"/>
        <v/>
      </c>
      <c r="N31" s="541">
        <f t="shared" si="2"/>
        <v>0</v>
      </c>
      <c r="O31" s="532"/>
      <c r="P31" s="533"/>
      <c r="Q31" s="534"/>
      <c r="R31" s="764" t="s">
        <v>885</v>
      </c>
    </row>
    <row r="32" spans="2:18" ht="15.75" x14ac:dyDescent="0.2">
      <c r="B32" s="757"/>
      <c r="C32" s="763" t="s">
        <v>963</v>
      </c>
      <c r="D32" s="651" t="s">
        <v>884</v>
      </c>
      <c r="E32" s="759" t="s">
        <v>852</v>
      </c>
      <c r="F32" s="592">
        <v>1</v>
      </c>
      <c r="G32" s="760">
        <v>10032</v>
      </c>
      <c r="H32" s="539" t="s">
        <v>964</v>
      </c>
      <c r="I32" s="588">
        <v>18</v>
      </c>
      <c r="J32" s="588">
        <f t="shared" ref="J32" si="5">F32*I32</f>
        <v>18</v>
      </c>
      <c r="K32" s="761"/>
      <c r="L32" s="539">
        <v>22</v>
      </c>
      <c r="M32" s="540">
        <f t="shared" si="1"/>
        <v>4</v>
      </c>
      <c r="N32" s="541">
        <f t="shared" si="2"/>
        <v>0.22222222222222221</v>
      </c>
      <c r="O32" s="532"/>
      <c r="P32" s="533"/>
      <c r="Q32" s="534"/>
      <c r="R32" s="764" t="s">
        <v>885</v>
      </c>
    </row>
    <row r="33" spans="2:18" ht="15.75" x14ac:dyDescent="0.2">
      <c r="B33" s="757"/>
      <c r="C33" s="765"/>
      <c r="D33" s="649"/>
      <c r="E33" s="759"/>
      <c r="F33" s="663"/>
      <c r="G33" s="766"/>
      <c r="H33" s="537"/>
      <c r="I33" s="565"/>
      <c r="J33" s="588"/>
      <c r="K33" s="761"/>
      <c r="L33" s="539"/>
      <c r="M33" s="540"/>
      <c r="N33" s="541" t="str">
        <f t="shared" si="2"/>
        <v/>
      </c>
      <c r="O33" s="532"/>
      <c r="P33" s="533"/>
      <c r="Q33" s="534"/>
      <c r="R33" s="642"/>
    </row>
    <row r="34" spans="2:18" ht="15" x14ac:dyDescent="0.2">
      <c r="B34" s="536" t="s">
        <v>893</v>
      </c>
      <c r="C34" s="767"/>
      <c r="D34" s="592"/>
      <c r="E34" s="592"/>
      <c r="F34" s="768"/>
      <c r="G34" s="769"/>
      <c r="H34" s="537"/>
      <c r="I34" s="565"/>
      <c r="J34" s="588">
        <f>SUM(J15:J30)</f>
        <v>117</v>
      </c>
      <c r="K34" s="770"/>
      <c r="L34" s="539">
        <f>SUM(L15:L32)</f>
        <v>177.35</v>
      </c>
      <c r="M34" s="540">
        <f>IF(SUM(J34-L34)=0,"",SUM(L34-J34))</f>
        <v>60.349999999999994</v>
      </c>
      <c r="N34" s="541">
        <f t="shared" si="2"/>
        <v>0.51581196581196576</v>
      </c>
      <c r="O34" s="660"/>
      <c r="P34" s="599"/>
      <c r="Q34" s="661"/>
      <c r="R34" s="642"/>
    </row>
    <row r="35" spans="2:18" ht="15" x14ac:dyDescent="0.2">
      <c r="B35" s="525" t="s">
        <v>894</v>
      </c>
      <c r="C35" s="767"/>
      <c r="D35" s="663"/>
      <c r="E35" s="663"/>
      <c r="F35" s="768"/>
      <c r="G35" s="769"/>
      <c r="H35" s="537"/>
      <c r="I35" s="565"/>
      <c r="J35" s="771">
        <f>J34*K35</f>
        <v>29.25</v>
      </c>
      <c r="K35" s="772">
        <v>0.25</v>
      </c>
      <c r="L35" s="773">
        <f>0.25*L34</f>
        <v>44.337499999999999</v>
      </c>
      <c r="M35" s="540"/>
      <c r="N35" s="541">
        <f t="shared" si="2"/>
        <v>0.51581196581196576</v>
      </c>
      <c r="O35" s="532"/>
      <c r="P35" s="533"/>
      <c r="Q35" s="534"/>
      <c r="R35" s="642"/>
    </row>
    <row r="36" spans="2:18" ht="54.95" customHeight="1" x14ac:dyDescent="0.2">
      <c r="B36" s="948" t="s">
        <v>783</v>
      </c>
      <c r="C36" s="758" t="s">
        <v>1029</v>
      </c>
      <c r="D36" s="649" t="s">
        <v>11</v>
      </c>
      <c r="E36" s="759" t="s">
        <v>851</v>
      </c>
      <c r="F36" s="663">
        <v>1</v>
      </c>
      <c r="G36" s="766">
        <v>20010</v>
      </c>
      <c r="H36" s="537">
        <v>25</v>
      </c>
      <c r="I36" s="565">
        <v>25</v>
      </c>
      <c r="J36" s="588">
        <f t="shared" ref="J36:J77" si="6">F36*I36</f>
        <v>25</v>
      </c>
      <c r="K36" s="761"/>
      <c r="L36" s="544">
        <v>25</v>
      </c>
      <c r="M36" s="540" t="str">
        <f t="shared" si="1"/>
        <v/>
      </c>
      <c r="N36" s="541">
        <f t="shared" si="2"/>
        <v>0</v>
      </c>
      <c r="O36" s="532"/>
      <c r="P36" s="533">
        <v>1</v>
      </c>
      <c r="Q36" s="534"/>
      <c r="R36" s="642" t="s">
        <v>896</v>
      </c>
    </row>
    <row r="37" spans="2:18" ht="54.95" customHeight="1" x14ac:dyDescent="0.2">
      <c r="B37" s="949"/>
      <c r="C37" s="758" t="s">
        <v>965</v>
      </c>
      <c r="D37" s="649" t="s">
        <v>11</v>
      </c>
      <c r="E37" s="759" t="s">
        <v>851</v>
      </c>
      <c r="F37" s="663">
        <v>1</v>
      </c>
      <c r="G37" s="766">
        <v>20011</v>
      </c>
      <c r="H37" s="537">
        <v>25</v>
      </c>
      <c r="I37" s="565">
        <v>25</v>
      </c>
      <c r="J37" s="588">
        <f t="shared" ref="J37" si="7">F37*I37</f>
        <v>25</v>
      </c>
      <c r="K37" s="761"/>
      <c r="L37" s="544">
        <v>26</v>
      </c>
      <c r="M37" s="540">
        <f t="shared" ref="M37" si="8">IF(SUM(J37-L37)=0,"",SUM(L37-J37))</f>
        <v>1</v>
      </c>
      <c r="N37" s="541">
        <f t="shared" si="2"/>
        <v>0.04</v>
      </c>
      <c r="O37" s="532"/>
      <c r="P37" s="533">
        <v>1</v>
      </c>
      <c r="Q37" s="534"/>
      <c r="R37" s="642" t="s">
        <v>896</v>
      </c>
    </row>
    <row r="38" spans="2:18" ht="54.95" customHeight="1" x14ac:dyDescent="0.2">
      <c r="B38" s="949"/>
      <c r="C38" s="758" t="s">
        <v>965</v>
      </c>
      <c r="D38" s="649" t="s">
        <v>11</v>
      </c>
      <c r="E38" s="759" t="s">
        <v>851</v>
      </c>
      <c r="F38" s="663">
        <v>1</v>
      </c>
      <c r="G38" s="766">
        <v>20012</v>
      </c>
      <c r="H38" s="537">
        <v>25</v>
      </c>
      <c r="I38" s="565">
        <v>25</v>
      </c>
      <c r="J38" s="588">
        <f t="shared" ref="J38:J39" si="9">F38*I38</f>
        <v>25</v>
      </c>
      <c r="K38" s="761"/>
      <c r="L38" s="544">
        <v>25</v>
      </c>
      <c r="M38" s="540" t="str">
        <f t="shared" ref="M38:M39" si="10">IF(SUM(J38-L38)=0,"",SUM(L38-J38))</f>
        <v/>
      </c>
      <c r="N38" s="541">
        <f t="shared" si="2"/>
        <v>0</v>
      </c>
      <c r="O38" s="532"/>
      <c r="P38" s="533">
        <v>1</v>
      </c>
      <c r="Q38" s="534"/>
      <c r="R38" s="642" t="s">
        <v>896</v>
      </c>
    </row>
    <row r="39" spans="2:18" ht="54.95" customHeight="1" x14ac:dyDescent="0.2">
      <c r="B39" s="949"/>
      <c r="C39" s="758" t="s">
        <v>965</v>
      </c>
      <c r="D39" s="649" t="s">
        <v>11</v>
      </c>
      <c r="E39" s="759" t="s">
        <v>851</v>
      </c>
      <c r="F39" s="663">
        <v>1</v>
      </c>
      <c r="G39" s="766">
        <v>20013</v>
      </c>
      <c r="H39" s="537">
        <v>25</v>
      </c>
      <c r="I39" s="565">
        <v>25</v>
      </c>
      <c r="J39" s="588">
        <f t="shared" si="9"/>
        <v>25</v>
      </c>
      <c r="K39" s="761"/>
      <c r="L39" s="544">
        <v>24</v>
      </c>
      <c r="M39" s="540">
        <f t="shared" si="10"/>
        <v>-1</v>
      </c>
      <c r="N39" s="541">
        <f t="shared" si="2"/>
        <v>-0.04</v>
      </c>
      <c r="O39" s="532"/>
      <c r="P39" s="533">
        <v>1</v>
      </c>
      <c r="Q39" s="534"/>
      <c r="R39" s="642" t="s">
        <v>896</v>
      </c>
    </row>
    <row r="40" spans="2:18" ht="54.95" customHeight="1" x14ac:dyDescent="0.2">
      <c r="B40" s="949"/>
      <c r="C40" s="758" t="s">
        <v>965</v>
      </c>
      <c r="D40" s="649" t="s">
        <v>11</v>
      </c>
      <c r="E40" s="759" t="s">
        <v>851</v>
      </c>
      <c r="F40" s="663">
        <v>1</v>
      </c>
      <c r="G40" s="766">
        <v>20014</v>
      </c>
      <c r="H40" s="537">
        <v>25</v>
      </c>
      <c r="I40" s="565">
        <v>25</v>
      </c>
      <c r="J40" s="588">
        <f t="shared" ref="J40:J43" si="11">F40*I40</f>
        <v>25</v>
      </c>
      <c r="K40" s="761"/>
      <c r="L40" s="544">
        <v>24</v>
      </c>
      <c r="M40" s="540">
        <f t="shared" ref="M40:M43" si="12">IF(SUM(J40-L40)=0,"",SUM(L40-J40))</f>
        <v>-1</v>
      </c>
      <c r="N40" s="541">
        <f t="shared" si="2"/>
        <v>-0.04</v>
      </c>
      <c r="O40" s="532"/>
      <c r="P40" s="533">
        <v>1</v>
      </c>
      <c r="Q40" s="534"/>
      <c r="R40" s="642" t="s">
        <v>896</v>
      </c>
    </row>
    <row r="41" spans="2:18" ht="54.95" customHeight="1" x14ac:dyDescent="0.2">
      <c r="B41" s="949"/>
      <c r="C41" s="758" t="s">
        <v>965</v>
      </c>
      <c r="D41" s="649" t="s">
        <v>11</v>
      </c>
      <c r="E41" s="759" t="s">
        <v>851</v>
      </c>
      <c r="F41" s="663">
        <v>1</v>
      </c>
      <c r="G41" s="766">
        <v>20015</v>
      </c>
      <c r="H41" s="537">
        <v>25</v>
      </c>
      <c r="I41" s="565">
        <v>25</v>
      </c>
      <c r="J41" s="588">
        <f t="shared" si="11"/>
        <v>25</v>
      </c>
      <c r="K41" s="761"/>
      <c r="L41" s="544">
        <v>25</v>
      </c>
      <c r="M41" s="540" t="str">
        <f t="shared" si="12"/>
        <v/>
      </c>
      <c r="N41" s="541">
        <f t="shared" si="2"/>
        <v>0</v>
      </c>
      <c r="O41" s="532"/>
      <c r="P41" s="533">
        <v>1</v>
      </c>
      <c r="Q41" s="534"/>
      <c r="R41" s="642" t="s">
        <v>896</v>
      </c>
    </row>
    <row r="42" spans="2:18" ht="54.95" customHeight="1" x14ac:dyDescent="0.2">
      <c r="B42" s="949"/>
      <c r="C42" s="758" t="s">
        <v>965</v>
      </c>
      <c r="D42" s="649" t="s">
        <v>11</v>
      </c>
      <c r="E42" s="759" t="s">
        <v>851</v>
      </c>
      <c r="F42" s="663">
        <v>1</v>
      </c>
      <c r="G42" s="766">
        <v>20016</v>
      </c>
      <c r="H42" s="537">
        <v>25</v>
      </c>
      <c r="I42" s="565">
        <v>25</v>
      </c>
      <c r="J42" s="588">
        <f t="shared" si="11"/>
        <v>25</v>
      </c>
      <c r="K42" s="761"/>
      <c r="L42" s="544">
        <v>28</v>
      </c>
      <c r="M42" s="540">
        <f t="shared" si="12"/>
        <v>3</v>
      </c>
      <c r="N42" s="541">
        <f t="shared" si="2"/>
        <v>0.12</v>
      </c>
      <c r="O42" s="532"/>
      <c r="P42" s="533">
        <v>1</v>
      </c>
      <c r="Q42" s="534"/>
      <c r="R42" s="642" t="s">
        <v>896</v>
      </c>
    </row>
    <row r="43" spans="2:18" ht="54.95" customHeight="1" x14ac:dyDescent="0.2">
      <c r="B43" s="949"/>
      <c r="C43" s="758" t="s">
        <v>965</v>
      </c>
      <c r="D43" s="649" t="s">
        <v>11</v>
      </c>
      <c r="E43" s="759" t="s">
        <v>851</v>
      </c>
      <c r="F43" s="663">
        <v>1</v>
      </c>
      <c r="G43" s="766">
        <v>20017</v>
      </c>
      <c r="H43" s="537">
        <v>25</v>
      </c>
      <c r="I43" s="565">
        <v>25</v>
      </c>
      <c r="J43" s="588">
        <f t="shared" si="11"/>
        <v>25</v>
      </c>
      <c r="K43" s="761"/>
      <c r="L43" s="544">
        <v>24</v>
      </c>
      <c r="M43" s="540">
        <f t="shared" si="12"/>
        <v>-1</v>
      </c>
      <c r="N43" s="541">
        <f t="shared" si="2"/>
        <v>-0.04</v>
      </c>
      <c r="O43" s="532"/>
      <c r="P43" s="533">
        <v>1</v>
      </c>
      <c r="Q43" s="534"/>
      <c r="R43" s="642" t="s">
        <v>896</v>
      </c>
    </row>
    <row r="44" spans="2:18" ht="54.95" customHeight="1" x14ac:dyDescent="0.2">
      <c r="B44" s="949"/>
      <c r="C44" s="758" t="s">
        <v>965</v>
      </c>
      <c r="D44" s="649" t="s">
        <v>11</v>
      </c>
      <c r="E44" s="759" t="s">
        <v>851</v>
      </c>
      <c r="F44" s="663">
        <v>1</v>
      </c>
      <c r="G44" s="766">
        <v>20018</v>
      </c>
      <c r="H44" s="537">
        <v>25</v>
      </c>
      <c r="I44" s="565">
        <v>25</v>
      </c>
      <c r="J44" s="588">
        <f t="shared" ref="J44:J47" si="13">F44*I44</f>
        <v>25</v>
      </c>
      <c r="K44" s="761"/>
      <c r="L44" s="544">
        <v>25</v>
      </c>
      <c r="M44" s="540" t="str">
        <f t="shared" ref="M44:M47" si="14">IF(SUM(J44-L44)=0,"",SUM(L44-J44))</f>
        <v/>
      </c>
      <c r="N44" s="541">
        <f t="shared" si="2"/>
        <v>0</v>
      </c>
      <c r="O44" s="532"/>
      <c r="P44" s="533">
        <v>1</v>
      </c>
      <c r="Q44" s="534"/>
      <c r="R44" s="642" t="s">
        <v>896</v>
      </c>
    </row>
    <row r="45" spans="2:18" ht="54.95" customHeight="1" x14ac:dyDescent="0.2">
      <c r="B45" s="949"/>
      <c r="C45" s="758" t="s">
        <v>965</v>
      </c>
      <c r="D45" s="649" t="s">
        <v>11</v>
      </c>
      <c r="E45" s="759" t="s">
        <v>851</v>
      </c>
      <c r="F45" s="663">
        <v>1</v>
      </c>
      <c r="G45" s="766">
        <v>20019</v>
      </c>
      <c r="H45" s="537">
        <v>25</v>
      </c>
      <c r="I45" s="565">
        <v>25</v>
      </c>
      <c r="J45" s="588">
        <f t="shared" si="13"/>
        <v>25</v>
      </c>
      <c r="K45" s="761"/>
      <c r="L45" s="544">
        <v>25</v>
      </c>
      <c r="M45" s="540" t="str">
        <f t="shared" si="14"/>
        <v/>
      </c>
      <c r="N45" s="541">
        <f t="shared" si="2"/>
        <v>0</v>
      </c>
      <c r="O45" s="532"/>
      <c r="P45" s="533">
        <v>1</v>
      </c>
      <c r="Q45" s="534"/>
      <c r="R45" s="642" t="s">
        <v>896</v>
      </c>
    </row>
    <row r="46" spans="2:18" ht="54.95" customHeight="1" x14ac:dyDescent="0.2">
      <c r="B46" s="949"/>
      <c r="C46" s="758" t="s">
        <v>965</v>
      </c>
      <c r="D46" s="649" t="s">
        <v>11</v>
      </c>
      <c r="E46" s="759" t="s">
        <v>851</v>
      </c>
      <c r="F46" s="663">
        <v>1</v>
      </c>
      <c r="G46" s="766">
        <v>20020</v>
      </c>
      <c r="H46" s="537">
        <v>25</v>
      </c>
      <c r="I46" s="565">
        <v>25</v>
      </c>
      <c r="J46" s="588">
        <f t="shared" si="13"/>
        <v>25</v>
      </c>
      <c r="K46" s="761"/>
      <c r="L46" s="544">
        <v>28</v>
      </c>
      <c r="M46" s="540">
        <f t="shared" si="14"/>
        <v>3</v>
      </c>
      <c r="N46" s="541">
        <f t="shared" si="2"/>
        <v>0.12</v>
      </c>
      <c r="O46" s="532"/>
      <c r="P46" s="533">
        <v>1</v>
      </c>
      <c r="Q46" s="534"/>
      <c r="R46" s="642" t="s">
        <v>896</v>
      </c>
    </row>
    <row r="47" spans="2:18" ht="54.95" customHeight="1" x14ac:dyDescent="0.2">
      <c r="B47" s="949"/>
      <c r="C47" s="758" t="s">
        <v>965</v>
      </c>
      <c r="D47" s="649" t="s">
        <v>11</v>
      </c>
      <c r="E47" s="759" t="s">
        <v>851</v>
      </c>
      <c r="F47" s="663">
        <v>1</v>
      </c>
      <c r="G47" s="766">
        <v>20021</v>
      </c>
      <c r="H47" s="537">
        <v>25</v>
      </c>
      <c r="I47" s="565">
        <v>25</v>
      </c>
      <c r="J47" s="588">
        <f t="shared" si="13"/>
        <v>25</v>
      </c>
      <c r="K47" s="761"/>
      <c r="L47" s="544">
        <v>24</v>
      </c>
      <c r="M47" s="540">
        <f t="shared" si="14"/>
        <v>-1</v>
      </c>
      <c r="N47" s="541">
        <f t="shared" si="2"/>
        <v>-0.04</v>
      </c>
      <c r="O47" s="532"/>
      <c r="P47" s="533">
        <v>1</v>
      </c>
      <c r="Q47" s="534"/>
      <c r="R47" s="642" t="s">
        <v>896</v>
      </c>
    </row>
    <row r="48" spans="2:18" ht="54.95" customHeight="1" x14ac:dyDescent="0.2">
      <c r="B48" s="949"/>
      <c r="C48" s="758" t="s">
        <v>965</v>
      </c>
      <c r="D48" s="649" t="s">
        <v>11</v>
      </c>
      <c r="E48" s="759" t="s">
        <v>851</v>
      </c>
      <c r="F48" s="663">
        <v>1</v>
      </c>
      <c r="G48" s="766">
        <v>20022</v>
      </c>
      <c r="H48" s="537">
        <v>25</v>
      </c>
      <c r="I48" s="565">
        <v>25</v>
      </c>
      <c r="J48" s="588">
        <f t="shared" ref="J48" si="15">F48*I48</f>
        <v>25</v>
      </c>
      <c r="K48" s="761"/>
      <c r="L48" s="544">
        <v>25</v>
      </c>
      <c r="M48" s="540" t="str">
        <f t="shared" ref="M48" si="16">IF(SUM(J48-L48)=0,"",SUM(L48-J48))</f>
        <v/>
      </c>
      <c r="N48" s="541">
        <f t="shared" si="2"/>
        <v>0</v>
      </c>
      <c r="O48" s="532"/>
      <c r="P48" s="533">
        <v>1</v>
      </c>
      <c r="Q48" s="534"/>
      <c r="R48" s="642" t="s">
        <v>896</v>
      </c>
    </row>
    <row r="49" spans="2:18" ht="15" x14ac:dyDescent="0.2">
      <c r="B49" s="949"/>
      <c r="C49" s="758" t="s">
        <v>966</v>
      </c>
      <c r="D49" s="649" t="s">
        <v>435</v>
      </c>
      <c r="E49" s="759" t="s">
        <v>851</v>
      </c>
      <c r="F49" s="533"/>
      <c r="G49" s="766">
        <v>20023</v>
      </c>
      <c r="H49" s="537">
        <v>24.5</v>
      </c>
      <c r="I49" s="565"/>
      <c r="J49" s="588">
        <f t="shared" si="6"/>
        <v>0</v>
      </c>
      <c r="K49" s="761"/>
      <c r="L49" s="544">
        <v>0</v>
      </c>
      <c r="M49" s="540" t="str">
        <f t="shared" si="1"/>
        <v/>
      </c>
      <c r="N49" s="541" t="str">
        <f t="shared" si="2"/>
        <v/>
      </c>
      <c r="O49" s="532"/>
      <c r="P49" s="533"/>
      <c r="Q49" s="534"/>
      <c r="R49" s="642" t="s">
        <v>898</v>
      </c>
    </row>
    <row r="50" spans="2:18" ht="30" x14ac:dyDescent="0.2">
      <c r="B50" s="949"/>
      <c r="C50" s="758" t="s">
        <v>967</v>
      </c>
      <c r="D50" s="649" t="s">
        <v>11</v>
      </c>
      <c r="E50" s="759" t="s">
        <v>851</v>
      </c>
      <c r="F50" s="533">
        <v>1</v>
      </c>
      <c r="G50" s="766">
        <v>20024</v>
      </c>
      <c r="H50" s="537">
        <v>25</v>
      </c>
      <c r="I50" s="565">
        <v>25</v>
      </c>
      <c r="J50" s="588">
        <f t="shared" si="6"/>
        <v>25</v>
      </c>
      <c r="K50" s="761"/>
      <c r="L50" s="544">
        <v>24.8</v>
      </c>
      <c r="M50" s="540">
        <f t="shared" si="1"/>
        <v>-0.19999999999999929</v>
      </c>
      <c r="N50" s="541">
        <f t="shared" si="2"/>
        <v>-7.9999999999999724E-3</v>
      </c>
      <c r="O50" s="532"/>
      <c r="P50" s="533">
        <v>1</v>
      </c>
      <c r="Q50" s="534"/>
      <c r="R50" s="642" t="s">
        <v>899</v>
      </c>
    </row>
    <row r="51" spans="2:18" ht="30" x14ac:dyDescent="0.2">
      <c r="B51" s="949"/>
      <c r="C51" s="758" t="s">
        <v>968</v>
      </c>
      <c r="D51" s="649" t="s">
        <v>11</v>
      </c>
      <c r="E51" s="759" t="s">
        <v>851</v>
      </c>
      <c r="F51" s="533">
        <v>1</v>
      </c>
      <c r="G51" s="766">
        <v>20025</v>
      </c>
      <c r="H51" s="537">
        <v>25</v>
      </c>
      <c r="I51" s="565">
        <v>25</v>
      </c>
      <c r="J51" s="588">
        <f t="shared" si="6"/>
        <v>25</v>
      </c>
      <c r="K51" s="761"/>
      <c r="L51" s="544">
        <v>24.8</v>
      </c>
      <c r="M51" s="540">
        <f t="shared" si="1"/>
        <v>-0.19999999999999929</v>
      </c>
      <c r="N51" s="541">
        <f t="shared" si="2"/>
        <v>-7.9999999999999724E-3</v>
      </c>
      <c r="O51" s="532"/>
      <c r="P51" s="533">
        <v>1</v>
      </c>
      <c r="Q51" s="534"/>
      <c r="R51" s="642" t="s">
        <v>901</v>
      </c>
    </row>
    <row r="52" spans="2:18" ht="30" x14ac:dyDescent="0.2">
      <c r="B52" s="949"/>
      <c r="C52" s="758" t="s">
        <v>902</v>
      </c>
      <c r="D52" s="645" t="s">
        <v>80</v>
      </c>
      <c r="E52" s="759" t="s">
        <v>851</v>
      </c>
      <c r="F52" s="533">
        <v>1</v>
      </c>
      <c r="G52" s="766">
        <v>20026</v>
      </c>
      <c r="H52" s="537">
        <v>6</v>
      </c>
      <c r="I52" s="565">
        <v>6</v>
      </c>
      <c r="J52" s="588">
        <f t="shared" si="6"/>
        <v>6</v>
      </c>
      <c r="K52" s="761"/>
      <c r="L52" s="544">
        <v>6</v>
      </c>
      <c r="M52" s="540" t="str">
        <f t="shared" si="1"/>
        <v/>
      </c>
      <c r="N52" s="541">
        <f t="shared" si="2"/>
        <v>0</v>
      </c>
      <c r="O52" s="532"/>
      <c r="P52" s="533"/>
      <c r="Q52" s="534"/>
      <c r="R52" s="642" t="s">
        <v>903</v>
      </c>
    </row>
    <row r="53" spans="2:18" ht="30" x14ac:dyDescent="0.2">
      <c r="B53" s="949"/>
      <c r="C53" s="758" t="s">
        <v>904</v>
      </c>
      <c r="D53" s="649" t="s">
        <v>88</v>
      </c>
      <c r="E53" s="759" t="s">
        <v>851</v>
      </c>
      <c r="F53" s="533">
        <v>1</v>
      </c>
      <c r="G53" s="766">
        <v>20027</v>
      </c>
      <c r="H53" s="537">
        <v>15</v>
      </c>
      <c r="I53" s="565">
        <v>16</v>
      </c>
      <c r="J53" s="588">
        <f t="shared" si="6"/>
        <v>16</v>
      </c>
      <c r="K53" s="761"/>
      <c r="L53" s="544">
        <v>15.1</v>
      </c>
      <c r="M53" s="540">
        <f>IF(SUM(J53-L53)=0,"",SUM(L53-J53))</f>
        <v>-0.90000000000000036</v>
      </c>
      <c r="N53" s="541">
        <f t="shared" si="2"/>
        <v>-5.6250000000000022E-2</v>
      </c>
      <c r="O53" s="532"/>
      <c r="P53" s="533"/>
      <c r="Q53" s="534"/>
      <c r="R53" s="642" t="s">
        <v>905</v>
      </c>
    </row>
    <row r="54" spans="2:18" ht="60" x14ac:dyDescent="0.2">
      <c r="B54" s="949"/>
      <c r="C54" s="758" t="s">
        <v>293</v>
      </c>
      <c r="D54" s="649" t="s">
        <v>291</v>
      </c>
      <c r="E54" s="759" t="s">
        <v>851</v>
      </c>
      <c r="F54" s="533">
        <v>1</v>
      </c>
      <c r="G54" s="766">
        <v>20028</v>
      </c>
      <c r="H54" s="537">
        <v>6</v>
      </c>
      <c r="I54" s="565">
        <v>7</v>
      </c>
      <c r="J54" s="588">
        <f t="shared" si="6"/>
        <v>7</v>
      </c>
      <c r="K54" s="761"/>
      <c r="L54" s="544">
        <v>7</v>
      </c>
      <c r="M54" s="540" t="str">
        <f>IF(SUM(J54-L54)=0,"",SUM(L54-J54))</f>
        <v/>
      </c>
      <c r="N54" s="541">
        <f t="shared" si="2"/>
        <v>0</v>
      </c>
      <c r="O54" s="532"/>
      <c r="P54" s="533"/>
      <c r="Q54" s="534"/>
      <c r="R54" s="642" t="s">
        <v>906</v>
      </c>
    </row>
    <row r="55" spans="2:18" ht="60" x14ac:dyDescent="0.2">
      <c r="B55" s="949"/>
      <c r="C55" s="758" t="s">
        <v>293</v>
      </c>
      <c r="D55" s="649" t="s">
        <v>291</v>
      </c>
      <c r="E55" s="759" t="s">
        <v>851</v>
      </c>
      <c r="F55" s="533">
        <v>1</v>
      </c>
      <c r="G55" s="766">
        <v>20029</v>
      </c>
      <c r="H55" s="537">
        <v>6</v>
      </c>
      <c r="I55" s="565">
        <v>7</v>
      </c>
      <c r="J55" s="588">
        <f t="shared" ref="J55" si="17">F55*I55</f>
        <v>7</v>
      </c>
      <c r="K55" s="761"/>
      <c r="L55" s="544">
        <v>6.9</v>
      </c>
      <c r="M55" s="540">
        <f>IF(SUM(J55-L55)=0,"",SUM(L55-J55))</f>
        <v>-9.9999999999999645E-2</v>
      </c>
      <c r="N55" s="541">
        <f t="shared" si="2"/>
        <v>-1.4285714285714235E-2</v>
      </c>
      <c r="O55" s="532"/>
      <c r="P55" s="533"/>
      <c r="Q55" s="534"/>
      <c r="R55" s="642" t="s">
        <v>906</v>
      </c>
    </row>
    <row r="56" spans="2:18" ht="45" x14ac:dyDescent="0.2">
      <c r="B56" s="949"/>
      <c r="C56" s="758" t="s">
        <v>293</v>
      </c>
      <c r="D56" s="649" t="s">
        <v>291</v>
      </c>
      <c r="E56" s="759" t="s">
        <v>851</v>
      </c>
      <c r="F56" s="533">
        <v>1</v>
      </c>
      <c r="G56" s="766">
        <v>20030</v>
      </c>
      <c r="H56" s="537">
        <v>6</v>
      </c>
      <c r="I56" s="565">
        <v>6</v>
      </c>
      <c r="J56" s="588">
        <f t="shared" si="6"/>
        <v>6</v>
      </c>
      <c r="K56" s="761"/>
      <c r="L56" s="544">
        <v>6</v>
      </c>
      <c r="M56" s="540" t="str">
        <f t="shared" ref="M56:M65" si="18">IF(SUM(J56-L56)=0,"",SUM(L56-J56))</f>
        <v/>
      </c>
      <c r="N56" s="541">
        <f t="shared" si="2"/>
        <v>0</v>
      </c>
      <c r="O56" s="532"/>
      <c r="P56" s="533"/>
      <c r="Q56" s="534"/>
      <c r="R56" s="642" t="s">
        <v>907</v>
      </c>
    </row>
    <row r="57" spans="2:18" ht="45" x14ac:dyDescent="0.2">
      <c r="B57" s="949"/>
      <c r="C57" s="758" t="s">
        <v>293</v>
      </c>
      <c r="D57" s="649" t="s">
        <v>291</v>
      </c>
      <c r="E57" s="759" t="s">
        <v>851</v>
      </c>
      <c r="F57" s="533">
        <v>1</v>
      </c>
      <c r="G57" s="766">
        <v>20031</v>
      </c>
      <c r="H57" s="537">
        <v>6</v>
      </c>
      <c r="I57" s="565">
        <v>6</v>
      </c>
      <c r="J57" s="588">
        <f t="shared" ref="J57" si="19">F57*I57</f>
        <v>6</v>
      </c>
      <c r="K57" s="761"/>
      <c r="L57" s="544">
        <v>5.9</v>
      </c>
      <c r="M57" s="540">
        <f t="shared" si="18"/>
        <v>-9.9999999999999645E-2</v>
      </c>
      <c r="N57" s="541">
        <f t="shared" si="2"/>
        <v>-1.6666666666666607E-2</v>
      </c>
      <c r="O57" s="532"/>
      <c r="P57" s="533"/>
      <c r="Q57" s="534"/>
      <c r="R57" s="642" t="s">
        <v>907</v>
      </c>
    </row>
    <row r="58" spans="2:18" ht="45" x14ac:dyDescent="0.2">
      <c r="B58" s="949"/>
      <c r="C58" s="758" t="s">
        <v>293</v>
      </c>
      <c r="D58" s="649" t="s">
        <v>291</v>
      </c>
      <c r="E58" s="759" t="s">
        <v>851</v>
      </c>
      <c r="F58" s="533">
        <v>1</v>
      </c>
      <c r="G58" s="766">
        <v>20032</v>
      </c>
      <c r="H58" s="537">
        <v>6</v>
      </c>
      <c r="I58" s="565">
        <v>6</v>
      </c>
      <c r="J58" s="588">
        <f t="shared" ref="J58" si="20">F58*I58</f>
        <v>6</v>
      </c>
      <c r="K58" s="761"/>
      <c r="L58" s="544">
        <v>6.2</v>
      </c>
      <c r="M58" s="540">
        <f t="shared" si="18"/>
        <v>0.20000000000000018</v>
      </c>
      <c r="N58" s="541">
        <f t="shared" si="2"/>
        <v>3.3333333333333361E-2</v>
      </c>
      <c r="O58" s="532"/>
      <c r="P58" s="533"/>
      <c r="Q58" s="534"/>
      <c r="R58" s="642" t="s">
        <v>907</v>
      </c>
    </row>
    <row r="59" spans="2:18" ht="15" x14ac:dyDescent="0.2">
      <c r="B59" s="949"/>
      <c r="C59" s="758" t="s">
        <v>794</v>
      </c>
      <c r="D59" s="649" t="s">
        <v>531</v>
      </c>
      <c r="E59" s="759" t="s">
        <v>851</v>
      </c>
      <c r="F59" s="533">
        <v>1</v>
      </c>
      <c r="G59" s="766">
        <v>20033</v>
      </c>
      <c r="H59" s="537">
        <v>25</v>
      </c>
      <c r="I59" s="565">
        <v>20</v>
      </c>
      <c r="J59" s="588">
        <f t="shared" si="6"/>
        <v>20</v>
      </c>
      <c r="K59" s="761"/>
      <c r="L59" s="544">
        <v>20.23</v>
      </c>
      <c r="M59" s="540">
        <f t="shared" si="18"/>
        <v>0.23000000000000043</v>
      </c>
      <c r="N59" s="541">
        <f t="shared" si="2"/>
        <v>1.1500000000000021E-2</v>
      </c>
      <c r="O59" s="532"/>
      <c r="P59" s="533"/>
      <c r="Q59" s="534">
        <v>5</v>
      </c>
      <c r="R59" s="642" t="s">
        <v>908</v>
      </c>
    </row>
    <row r="60" spans="2:18" ht="15" x14ac:dyDescent="0.2">
      <c r="B60" s="949"/>
      <c r="C60" s="758" t="s">
        <v>969</v>
      </c>
      <c r="D60" s="649" t="s">
        <v>404</v>
      </c>
      <c r="E60" s="759" t="s">
        <v>851</v>
      </c>
      <c r="F60" s="533">
        <v>1</v>
      </c>
      <c r="G60" s="766">
        <v>20034</v>
      </c>
      <c r="H60" s="537">
        <v>15</v>
      </c>
      <c r="I60" s="565">
        <v>17</v>
      </c>
      <c r="J60" s="588">
        <f t="shared" si="6"/>
        <v>17</v>
      </c>
      <c r="K60" s="761"/>
      <c r="L60" s="544">
        <v>14.95</v>
      </c>
      <c r="M60" s="540">
        <f t="shared" si="18"/>
        <v>-2.0500000000000007</v>
      </c>
      <c r="N60" s="541">
        <f t="shared" si="2"/>
        <v>-0.12058823529411769</v>
      </c>
      <c r="O60" s="532"/>
      <c r="P60" s="533"/>
      <c r="Q60" s="534">
        <v>4</v>
      </c>
      <c r="R60" s="642" t="s">
        <v>910</v>
      </c>
    </row>
    <row r="61" spans="2:18" ht="15" x14ac:dyDescent="0.2">
      <c r="B61" s="949"/>
      <c r="C61" s="758" t="s">
        <v>911</v>
      </c>
      <c r="D61" s="649"/>
      <c r="E61" s="759" t="s">
        <v>852</v>
      </c>
      <c r="F61" s="533">
        <v>1</v>
      </c>
      <c r="G61" s="766">
        <v>20035</v>
      </c>
      <c r="H61" s="537">
        <v>2</v>
      </c>
      <c r="I61" s="565">
        <v>1.5</v>
      </c>
      <c r="J61" s="588">
        <f t="shared" si="6"/>
        <v>1.5</v>
      </c>
      <c r="K61" s="761"/>
      <c r="L61" s="544">
        <v>1.3</v>
      </c>
      <c r="M61" s="540">
        <f t="shared" si="18"/>
        <v>-0.19999999999999996</v>
      </c>
      <c r="N61" s="541">
        <f t="shared" si="2"/>
        <v>-0.1333333333333333</v>
      </c>
      <c r="O61" s="532"/>
      <c r="P61" s="533"/>
      <c r="Q61" s="534">
        <v>1</v>
      </c>
      <c r="R61" s="642" t="s">
        <v>912</v>
      </c>
    </row>
    <row r="62" spans="2:18" ht="15" x14ac:dyDescent="0.2">
      <c r="B62" s="949"/>
      <c r="C62" s="758" t="s">
        <v>911</v>
      </c>
      <c r="D62" s="649"/>
      <c r="E62" s="759" t="s">
        <v>852</v>
      </c>
      <c r="F62" s="533">
        <v>1</v>
      </c>
      <c r="G62" s="766">
        <v>20036</v>
      </c>
      <c r="H62" s="537">
        <v>2</v>
      </c>
      <c r="I62" s="565">
        <v>1.5</v>
      </c>
      <c r="J62" s="588">
        <f t="shared" ref="J62:J63" si="21">F62*I62</f>
        <v>1.5</v>
      </c>
      <c r="K62" s="761"/>
      <c r="L62" s="544">
        <v>1.5</v>
      </c>
      <c r="M62" s="540" t="str">
        <f t="shared" si="18"/>
        <v/>
      </c>
      <c r="N62" s="541">
        <f t="shared" si="2"/>
        <v>0</v>
      </c>
      <c r="O62" s="532"/>
      <c r="P62" s="533"/>
      <c r="Q62" s="534">
        <v>1</v>
      </c>
      <c r="R62" s="642" t="s">
        <v>912</v>
      </c>
    </row>
    <row r="63" spans="2:18" ht="15" x14ac:dyDescent="0.2">
      <c r="B63" s="949"/>
      <c r="C63" s="758" t="s">
        <v>911</v>
      </c>
      <c r="D63" s="649"/>
      <c r="E63" s="759" t="s">
        <v>852</v>
      </c>
      <c r="F63" s="533">
        <v>1</v>
      </c>
      <c r="G63" s="766">
        <v>20037</v>
      </c>
      <c r="H63" s="537">
        <v>2</v>
      </c>
      <c r="I63" s="565">
        <v>1.5</v>
      </c>
      <c r="J63" s="588">
        <f t="shared" si="21"/>
        <v>1.5</v>
      </c>
      <c r="K63" s="761"/>
      <c r="L63" s="544">
        <v>1.8</v>
      </c>
      <c r="M63" s="540">
        <f t="shared" si="18"/>
        <v>0.30000000000000004</v>
      </c>
      <c r="N63" s="541">
        <f t="shared" si="2"/>
        <v>0.20000000000000004</v>
      </c>
      <c r="O63" s="532"/>
      <c r="P63" s="533"/>
      <c r="Q63" s="534">
        <v>1</v>
      </c>
      <c r="R63" s="642" t="s">
        <v>912</v>
      </c>
    </row>
    <row r="64" spans="2:18" ht="15" x14ac:dyDescent="0.2">
      <c r="B64" s="949"/>
      <c r="C64" s="758" t="s">
        <v>911</v>
      </c>
      <c r="D64" s="649"/>
      <c r="E64" s="759" t="s">
        <v>852</v>
      </c>
      <c r="F64" s="533">
        <v>1</v>
      </c>
      <c r="G64" s="766">
        <v>20038</v>
      </c>
      <c r="H64" s="537">
        <v>2</v>
      </c>
      <c r="I64" s="565">
        <v>1.5</v>
      </c>
      <c r="J64" s="588">
        <f t="shared" ref="J64:J66" si="22">F64*I64</f>
        <v>1.5</v>
      </c>
      <c r="K64" s="761"/>
      <c r="L64" s="544">
        <v>1.8</v>
      </c>
      <c r="M64" s="540">
        <f t="shared" si="18"/>
        <v>0.30000000000000004</v>
      </c>
      <c r="N64" s="541">
        <f t="shared" si="2"/>
        <v>0.20000000000000004</v>
      </c>
      <c r="O64" s="532"/>
      <c r="P64" s="533"/>
      <c r="Q64" s="534">
        <v>1</v>
      </c>
      <c r="R64" s="642" t="s">
        <v>912</v>
      </c>
    </row>
    <row r="65" spans="2:18" ht="15" x14ac:dyDescent="0.2">
      <c r="B65" s="949"/>
      <c r="C65" s="758" t="s">
        <v>911</v>
      </c>
      <c r="D65" s="649"/>
      <c r="E65" s="759" t="s">
        <v>852</v>
      </c>
      <c r="F65" s="533">
        <v>1</v>
      </c>
      <c r="G65" s="766">
        <v>20039</v>
      </c>
      <c r="H65" s="537">
        <v>2</v>
      </c>
      <c r="I65" s="565">
        <v>1.5</v>
      </c>
      <c r="J65" s="588">
        <f t="shared" si="22"/>
        <v>1.5</v>
      </c>
      <c r="K65" s="761"/>
      <c r="L65" s="544">
        <v>1.3</v>
      </c>
      <c r="M65" s="540">
        <f t="shared" si="18"/>
        <v>-0.19999999999999996</v>
      </c>
      <c r="N65" s="541">
        <f t="shared" si="2"/>
        <v>-0.1333333333333333</v>
      </c>
      <c r="O65" s="532"/>
      <c r="P65" s="533"/>
      <c r="Q65" s="534">
        <v>1</v>
      </c>
      <c r="R65" s="642" t="s">
        <v>912</v>
      </c>
    </row>
    <row r="66" spans="2:18" ht="15" x14ac:dyDescent="0.2">
      <c r="B66" s="949"/>
      <c r="C66" s="758" t="s">
        <v>911</v>
      </c>
      <c r="D66" s="649"/>
      <c r="E66" s="759" t="s">
        <v>852</v>
      </c>
      <c r="F66" s="533">
        <v>1</v>
      </c>
      <c r="G66" s="766">
        <v>20040</v>
      </c>
      <c r="H66" s="537">
        <v>2</v>
      </c>
      <c r="I66" s="565">
        <v>1.5</v>
      </c>
      <c r="J66" s="588">
        <f t="shared" si="22"/>
        <v>1.5</v>
      </c>
      <c r="K66" s="761"/>
      <c r="L66" s="544">
        <v>1.5</v>
      </c>
      <c r="M66" s="540" t="str">
        <f>IF(SUM(J66-L66)=0,"",SUM(L66-J66))</f>
        <v/>
      </c>
      <c r="N66" s="541">
        <f t="shared" si="2"/>
        <v>0</v>
      </c>
      <c r="O66" s="532"/>
      <c r="P66" s="533"/>
      <c r="Q66" s="534">
        <v>1</v>
      </c>
      <c r="R66" s="642" t="s">
        <v>912</v>
      </c>
    </row>
    <row r="67" spans="2:18" ht="15" x14ac:dyDescent="0.2">
      <c r="B67" s="949"/>
      <c r="C67" s="758" t="s">
        <v>911</v>
      </c>
      <c r="D67" s="649"/>
      <c r="E67" s="759" t="s">
        <v>852</v>
      </c>
      <c r="F67" s="533">
        <v>1</v>
      </c>
      <c r="G67" s="766">
        <v>20041</v>
      </c>
      <c r="H67" s="537">
        <v>2</v>
      </c>
      <c r="I67" s="565">
        <v>1.5</v>
      </c>
      <c r="J67" s="588">
        <f t="shared" ref="J67" si="23">F67*I67</f>
        <v>1.5</v>
      </c>
      <c r="K67" s="761"/>
      <c r="L67" s="544">
        <v>1.5</v>
      </c>
      <c r="M67" s="540" t="str">
        <f>IF(SUM(J67-L67)=0,"",SUM(L67-J67))</f>
        <v/>
      </c>
      <c r="N67" s="541">
        <f t="shared" si="2"/>
        <v>0</v>
      </c>
      <c r="O67" s="532"/>
      <c r="P67" s="533"/>
      <c r="Q67" s="534">
        <v>1</v>
      </c>
      <c r="R67" s="642" t="s">
        <v>912</v>
      </c>
    </row>
    <row r="68" spans="2:18" ht="15" x14ac:dyDescent="0.2">
      <c r="B68" s="949"/>
      <c r="C68" s="758" t="s">
        <v>913</v>
      </c>
      <c r="D68" s="652" t="s">
        <v>111</v>
      </c>
      <c r="E68" s="759" t="s">
        <v>851</v>
      </c>
      <c r="F68" s="533">
        <v>1</v>
      </c>
      <c r="G68" s="766">
        <v>20042</v>
      </c>
      <c r="H68" s="537">
        <v>1</v>
      </c>
      <c r="I68" s="565">
        <v>1</v>
      </c>
      <c r="J68" s="588">
        <f t="shared" si="6"/>
        <v>1</v>
      </c>
      <c r="K68" s="761"/>
      <c r="L68" s="544">
        <v>1.2</v>
      </c>
      <c r="M68" s="540">
        <f>IF(SUM(J68-L68)=0,"",SUM(L68-J68))</f>
        <v>0.19999999999999996</v>
      </c>
      <c r="N68" s="541">
        <f t="shared" si="2"/>
        <v>0.19999999999999996</v>
      </c>
      <c r="O68" s="532"/>
      <c r="P68" s="533"/>
      <c r="Q68" s="534"/>
      <c r="R68" s="642" t="s">
        <v>914</v>
      </c>
    </row>
    <row r="69" spans="2:18" ht="15" x14ac:dyDescent="0.2">
      <c r="B69" s="949"/>
      <c r="C69" s="758" t="s">
        <v>913</v>
      </c>
      <c r="D69" s="652" t="s">
        <v>111</v>
      </c>
      <c r="E69" s="759" t="s">
        <v>851</v>
      </c>
      <c r="F69" s="533">
        <v>1</v>
      </c>
      <c r="G69" s="766">
        <v>20043</v>
      </c>
      <c r="H69" s="537">
        <v>1</v>
      </c>
      <c r="I69" s="565">
        <v>1</v>
      </c>
      <c r="J69" s="588">
        <f t="shared" ref="J69" si="24">F69*I69</f>
        <v>1</v>
      </c>
      <c r="K69" s="761"/>
      <c r="L69" s="544">
        <v>0.9</v>
      </c>
      <c r="M69" s="540">
        <f t="shared" ref="M69:M72" si="25">IF(SUM(J69-L69)=0,"",SUM(L69-J69))</f>
        <v>-9.9999999999999978E-2</v>
      </c>
      <c r="N69" s="541">
        <f t="shared" si="2"/>
        <v>-9.9999999999999978E-2</v>
      </c>
      <c r="O69" s="532"/>
      <c r="P69" s="533"/>
      <c r="Q69" s="534"/>
      <c r="R69" s="642" t="s">
        <v>914</v>
      </c>
    </row>
    <row r="70" spans="2:18" ht="15" x14ac:dyDescent="0.2">
      <c r="B70" s="949"/>
      <c r="C70" s="758" t="s">
        <v>124</v>
      </c>
      <c r="D70" s="649" t="s">
        <v>123</v>
      </c>
      <c r="E70" s="759" t="s">
        <v>851</v>
      </c>
      <c r="F70" s="533">
        <v>1</v>
      </c>
      <c r="G70" s="766">
        <v>20044</v>
      </c>
      <c r="H70" s="539">
        <v>2</v>
      </c>
      <c r="I70" s="588">
        <v>2</v>
      </c>
      <c r="J70" s="588">
        <f t="shared" si="6"/>
        <v>2</v>
      </c>
      <c r="K70" s="761"/>
      <c r="L70" s="539">
        <v>8.4</v>
      </c>
      <c r="M70" s="540">
        <f t="shared" si="25"/>
        <v>6.4</v>
      </c>
      <c r="N70" s="541">
        <f t="shared" si="2"/>
        <v>3.2</v>
      </c>
      <c r="O70" s="532"/>
      <c r="P70" s="533"/>
      <c r="Q70" s="534"/>
      <c r="R70" s="642" t="s">
        <v>915</v>
      </c>
    </row>
    <row r="71" spans="2:18" ht="15" x14ac:dyDescent="0.2">
      <c r="B71" s="949"/>
      <c r="C71" s="758" t="s">
        <v>970</v>
      </c>
      <c r="D71" s="649" t="s">
        <v>146</v>
      </c>
      <c r="E71" s="759" t="s">
        <v>851</v>
      </c>
      <c r="F71" s="533">
        <v>1</v>
      </c>
      <c r="G71" s="766">
        <v>20045</v>
      </c>
      <c r="H71" s="539">
        <v>1.5</v>
      </c>
      <c r="I71" s="588">
        <v>1.5</v>
      </c>
      <c r="J71" s="588">
        <f t="shared" si="6"/>
        <v>1.5</v>
      </c>
      <c r="K71" s="761"/>
      <c r="L71" s="539">
        <v>6.5</v>
      </c>
      <c r="M71" s="540">
        <f t="shared" si="25"/>
        <v>5</v>
      </c>
      <c r="N71" s="541">
        <f t="shared" si="2"/>
        <v>3.3333333333333335</v>
      </c>
      <c r="O71" s="532"/>
      <c r="P71" s="533"/>
      <c r="Q71" s="534"/>
      <c r="R71" s="642" t="s">
        <v>915</v>
      </c>
    </row>
    <row r="72" spans="2:18" ht="30" x14ac:dyDescent="0.2">
      <c r="B72" s="949"/>
      <c r="C72" s="758" t="s">
        <v>136</v>
      </c>
      <c r="D72" s="645" t="s">
        <v>134</v>
      </c>
      <c r="E72" s="759" t="s">
        <v>851</v>
      </c>
      <c r="F72" s="533">
        <v>1</v>
      </c>
      <c r="G72" s="766">
        <v>20046</v>
      </c>
      <c r="H72" s="774">
        <v>3</v>
      </c>
      <c r="I72" s="668">
        <v>3</v>
      </c>
      <c r="J72" s="588">
        <f t="shared" si="6"/>
        <v>3</v>
      </c>
      <c r="K72" s="761"/>
      <c r="L72" s="539">
        <v>4.9000000000000004</v>
      </c>
      <c r="M72" s="540">
        <f t="shared" si="25"/>
        <v>1.9000000000000004</v>
      </c>
      <c r="N72" s="541">
        <f t="shared" si="2"/>
        <v>0.63333333333333341</v>
      </c>
      <c r="O72" s="532"/>
      <c r="P72" s="533"/>
      <c r="Q72" s="534"/>
      <c r="R72" s="642" t="s">
        <v>917</v>
      </c>
    </row>
    <row r="73" spans="2:18" ht="15" x14ac:dyDescent="0.2">
      <c r="B73" s="949"/>
      <c r="C73" s="758" t="s">
        <v>145</v>
      </c>
      <c r="D73" s="649" t="s">
        <v>143</v>
      </c>
      <c r="E73" s="759" t="s">
        <v>851</v>
      </c>
      <c r="F73" s="533">
        <v>1</v>
      </c>
      <c r="G73" s="766">
        <v>20047</v>
      </c>
      <c r="H73" s="774">
        <v>1</v>
      </c>
      <c r="I73" s="668">
        <v>1</v>
      </c>
      <c r="J73" s="588">
        <f t="shared" si="6"/>
        <v>1</v>
      </c>
      <c r="K73" s="761"/>
      <c r="L73" s="539">
        <v>1.5</v>
      </c>
      <c r="M73" s="540">
        <f>IF(SUM(J73-L73)=0,"",SUM(L73-J73))</f>
        <v>0.5</v>
      </c>
      <c r="N73" s="541">
        <f t="shared" si="2"/>
        <v>0.5</v>
      </c>
      <c r="O73" s="532"/>
      <c r="P73" s="533"/>
      <c r="Q73" s="534"/>
      <c r="R73" s="642" t="s">
        <v>915</v>
      </c>
    </row>
    <row r="74" spans="2:18" ht="15" x14ac:dyDescent="0.2">
      <c r="B74" s="949"/>
      <c r="C74" s="758" t="s">
        <v>971</v>
      </c>
      <c r="D74" s="649" t="s">
        <v>804</v>
      </c>
      <c r="E74" s="759" t="s">
        <v>851</v>
      </c>
      <c r="F74" s="533">
        <v>1</v>
      </c>
      <c r="G74" s="766">
        <v>20048</v>
      </c>
      <c r="H74" s="774">
        <v>4</v>
      </c>
      <c r="I74" s="668">
        <v>5</v>
      </c>
      <c r="J74" s="588">
        <f t="shared" si="6"/>
        <v>5</v>
      </c>
      <c r="K74" s="761"/>
      <c r="L74" s="539">
        <v>6</v>
      </c>
      <c r="M74" s="540">
        <f>IF(SUM(J74-L74)=0,"",SUM(L74-J74))</f>
        <v>1</v>
      </c>
      <c r="N74" s="541">
        <f t="shared" si="2"/>
        <v>0.2</v>
      </c>
      <c r="O74" s="532"/>
      <c r="P74" s="533"/>
      <c r="Q74" s="534"/>
      <c r="R74" s="642" t="s">
        <v>918</v>
      </c>
    </row>
    <row r="75" spans="2:18" ht="15" x14ac:dyDescent="0.2">
      <c r="B75" s="949"/>
      <c r="C75" s="758" t="s">
        <v>971</v>
      </c>
      <c r="D75" s="649" t="s">
        <v>804</v>
      </c>
      <c r="E75" s="759" t="s">
        <v>851</v>
      </c>
      <c r="F75" s="533">
        <v>1</v>
      </c>
      <c r="G75" s="766">
        <v>20049</v>
      </c>
      <c r="H75" s="774">
        <v>4</v>
      </c>
      <c r="I75" s="668">
        <v>5</v>
      </c>
      <c r="J75" s="588">
        <f t="shared" ref="J75" si="26">F75*I75</f>
        <v>5</v>
      </c>
      <c r="K75" s="761"/>
      <c r="L75" s="539">
        <v>4</v>
      </c>
      <c r="M75" s="540">
        <f>IF(SUM(J75-L75)=0,"",SUM(L75-J75))</f>
        <v>-1</v>
      </c>
      <c r="N75" s="541">
        <f t="shared" si="2"/>
        <v>-0.2</v>
      </c>
      <c r="O75" s="532"/>
      <c r="P75" s="533"/>
      <c r="Q75" s="534"/>
      <c r="R75" s="642" t="s">
        <v>918</v>
      </c>
    </row>
    <row r="76" spans="2:18" ht="15" x14ac:dyDescent="0.2">
      <c r="B76" s="949"/>
      <c r="C76" s="758" t="s">
        <v>971</v>
      </c>
      <c r="D76" s="649" t="s">
        <v>804</v>
      </c>
      <c r="E76" s="759" t="s">
        <v>851</v>
      </c>
      <c r="F76" s="533">
        <v>1</v>
      </c>
      <c r="G76" s="766">
        <v>20050</v>
      </c>
      <c r="H76" s="774">
        <v>4</v>
      </c>
      <c r="I76" s="668">
        <v>5</v>
      </c>
      <c r="J76" s="588">
        <f t="shared" ref="J76" si="27">F76*I76</f>
        <v>5</v>
      </c>
      <c r="K76" s="761"/>
      <c r="L76" s="539">
        <v>2</v>
      </c>
      <c r="M76" s="540">
        <f t="shared" ref="M76:M77" si="28">IF(SUM(J76-L76)=0,"",SUM(L76-J76))</f>
        <v>-3</v>
      </c>
      <c r="N76" s="541">
        <f t="shared" si="2"/>
        <v>-0.6</v>
      </c>
      <c r="O76" s="532"/>
      <c r="P76" s="533"/>
      <c r="Q76" s="534"/>
      <c r="R76" s="642" t="s">
        <v>918</v>
      </c>
    </row>
    <row r="77" spans="2:18" ht="30" x14ac:dyDescent="0.2">
      <c r="B77" s="949"/>
      <c r="C77" s="758" t="s">
        <v>919</v>
      </c>
      <c r="D77" s="649" t="s">
        <v>98</v>
      </c>
      <c r="E77" s="759" t="s">
        <v>851</v>
      </c>
      <c r="F77" s="533">
        <v>1</v>
      </c>
      <c r="G77" s="766">
        <v>20051</v>
      </c>
      <c r="H77" s="774">
        <v>1</v>
      </c>
      <c r="I77" s="668">
        <v>1</v>
      </c>
      <c r="J77" s="588">
        <f t="shared" si="6"/>
        <v>1</v>
      </c>
      <c r="K77" s="761"/>
      <c r="L77" s="539">
        <v>1.2</v>
      </c>
      <c r="M77" s="540">
        <f t="shared" si="28"/>
        <v>0.19999999999999996</v>
      </c>
      <c r="N77" s="541">
        <f t="shared" si="2"/>
        <v>0.19999999999999996</v>
      </c>
      <c r="O77" s="532"/>
      <c r="P77" s="533"/>
      <c r="Q77" s="534"/>
      <c r="R77" s="642" t="s">
        <v>920</v>
      </c>
    </row>
    <row r="78" spans="2:18" ht="15" x14ac:dyDescent="0.2">
      <c r="B78" s="536" t="s">
        <v>893</v>
      </c>
      <c r="C78" s="767"/>
      <c r="D78" s="587"/>
      <c r="E78" s="775"/>
      <c r="F78" s="768"/>
      <c r="G78" s="769"/>
      <c r="H78" s="550"/>
      <c r="I78" s="670"/>
      <c r="J78" s="588">
        <f>SUM(J36:J77)</f>
        <v>502</v>
      </c>
      <c r="K78" s="770"/>
      <c r="L78" s="539">
        <f>SUM(L36:L77)</f>
        <v>513.17999999999995</v>
      </c>
      <c r="M78" s="540">
        <f>IF(SUM(J78-L78)=0,"",SUM(L78-J78))</f>
        <v>11.17999999999995</v>
      </c>
      <c r="N78" s="552">
        <f t="shared" ref="N78:N112" si="29">IFERROR(IF(SUM(L78-J78)/ABS(J78)=-1,"-",SUM(L78-J78)/ABS(J78)),"")</f>
        <v>2.2270916334661255E-2</v>
      </c>
      <c r="O78" s="673"/>
      <c r="P78" s="674"/>
      <c r="Q78" s="675"/>
      <c r="R78" s="676"/>
    </row>
    <row r="79" spans="2:18" ht="15" x14ac:dyDescent="0.2">
      <c r="B79" s="525" t="s">
        <v>894</v>
      </c>
      <c r="C79" s="767"/>
      <c r="D79" s="677"/>
      <c r="E79" s="776"/>
      <c r="F79" s="768"/>
      <c r="G79" s="769"/>
      <c r="H79" s="550"/>
      <c r="I79" s="670"/>
      <c r="J79" s="771">
        <f>J78*K79</f>
        <v>200.8</v>
      </c>
      <c r="K79" s="772">
        <v>0.4</v>
      </c>
      <c r="L79" s="773">
        <f>0.4*L78</f>
        <v>205.27199999999999</v>
      </c>
      <c r="M79" s="540"/>
      <c r="N79" s="552"/>
      <c r="O79" s="547"/>
      <c r="P79" s="548"/>
      <c r="Q79" s="549"/>
      <c r="R79" s="676"/>
    </row>
    <row r="80" spans="2:18" ht="15" x14ac:dyDescent="0.2">
      <c r="B80" s="950" t="s">
        <v>921</v>
      </c>
      <c r="C80" s="758" t="s">
        <v>95</v>
      </c>
      <c r="D80" s="649" t="s">
        <v>96</v>
      </c>
      <c r="E80" s="759" t="s">
        <v>851</v>
      </c>
      <c r="F80" s="663">
        <v>1</v>
      </c>
      <c r="G80" s="766">
        <v>30026</v>
      </c>
      <c r="H80" s="537">
        <v>4</v>
      </c>
      <c r="I80" s="565">
        <v>3</v>
      </c>
      <c r="J80" s="588">
        <f t="shared" ref="J80:J97" si="30">F80*I80</f>
        <v>3</v>
      </c>
      <c r="K80" s="761"/>
      <c r="L80" s="539">
        <v>4.0999999999999996</v>
      </c>
      <c r="M80" s="540">
        <f t="shared" si="1"/>
        <v>1.0999999999999996</v>
      </c>
      <c r="N80" s="552">
        <f t="shared" si="29"/>
        <v>0.36666666666666653</v>
      </c>
      <c r="O80" s="532"/>
      <c r="P80" s="533"/>
      <c r="Q80" s="534"/>
      <c r="R80" s="642" t="s">
        <v>922</v>
      </c>
    </row>
    <row r="81" spans="2:18" ht="30" x14ac:dyDescent="0.2">
      <c r="B81" s="950"/>
      <c r="C81" s="758" t="s">
        <v>133</v>
      </c>
      <c r="D81" s="649" t="s">
        <v>131</v>
      </c>
      <c r="E81" s="759" t="s">
        <v>851</v>
      </c>
      <c r="F81" s="663">
        <v>1</v>
      </c>
      <c r="G81" s="766">
        <v>30027</v>
      </c>
      <c r="H81" s="537">
        <v>4</v>
      </c>
      <c r="I81" s="565">
        <v>4</v>
      </c>
      <c r="J81" s="588">
        <f t="shared" si="30"/>
        <v>4</v>
      </c>
      <c r="K81" s="761"/>
      <c r="L81" s="539">
        <v>3.8</v>
      </c>
      <c r="M81" s="540">
        <f t="shared" si="1"/>
        <v>-0.20000000000000018</v>
      </c>
      <c r="N81" s="552">
        <f t="shared" si="29"/>
        <v>-5.0000000000000044E-2</v>
      </c>
      <c r="O81" s="532"/>
      <c r="P81" s="533"/>
      <c r="Q81" s="534"/>
      <c r="R81" s="642" t="s">
        <v>923</v>
      </c>
    </row>
    <row r="82" spans="2:18" ht="45" x14ac:dyDescent="0.2">
      <c r="B82" s="950"/>
      <c r="C82" s="777" t="s">
        <v>972</v>
      </c>
      <c r="D82" s="778"/>
      <c r="E82" s="748"/>
      <c r="F82" s="749">
        <v>0</v>
      </c>
      <c r="G82" s="750"/>
      <c r="H82" s="751">
        <v>9</v>
      </c>
      <c r="I82" s="752">
        <v>0</v>
      </c>
      <c r="J82" s="588">
        <f t="shared" si="30"/>
        <v>0</v>
      </c>
      <c r="K82" s="779"/>
      <c r="L82" s="780">
        <v>0</v>
      </c>
      <c r="M82" s="540" t="str">
        <f t="shared" si="1"/>
        <v/>
      </c>
      <c r="N82" s="552" t="str">
        <f t="shared" si="29"/>
        <v/>
      </c>
      <c r="O82" s="520"/>
      <c r="P82" s="521"/>
      <c r="Q82" s="522"/>
      <c r="R82" s="642" t="s">
        <v>925</v>
      </c>
    </row>
    <row r="83" spans="2:18" ht="45" x14ac:dyDescent="0.2">
      <c r="B83" s="950"/>
      <c r="C83" s="758" t="s">
        <v>356</v>
      </c>
      <c r="D83" s="649" t="s">
        <v>814</v>
      </c>
      <c r="E83" s="759" t="s">
        <v>851</v>
      </c>
      <c r="F83" s="663">
        <v>1</v>
      </c>
      <c r="G83" s="766">
        <v>30029</v>
      </c>
      <c r="H83" s="537">
        <v>12</v>
      </c>
      <c r="I83" s="565">
        <v>12</v>
      </c>
      <c r="J83" s="588">
        <f t="shared" si="30"/>
        <v>12</v>
      </c>
      <c r="K83" s="761"/>
      <c r="L83" s="539">
        <v>15</v>
      </c>
      <c r="M83" s="540">
        <f t="shared" si="1"/>
        <v>3</v>
      </c>
      <c r="N83" s="552">
        <f t="shared" si="29"/>
        <v>0.25</v>
      </c>
      <c r="O83" s="532"/>
      <c r="P83" s="533"/>
      <c r="Q83" s="534"/>
      <c r="R83" s="642" t="s">
        <v>926</v>
      </c>
    </row>
    <row r="84" spans="2:18" ht="30" x14ac:dyDescent="0.2">
      <c r="B84" s="950"/>
      <c r="C84" s="758" t="s">
        <v>817</v>
      </c>
      <c r="D84" s="649"/>
      <c r="E84" s="759" t="s">
        <v>852</v>
      </c>
      <c r="F84" s="663">
        <v>1</v>
      </c>
      <c r="G84" s="766">
        <v>30030</v>
      </c>
      <c r="H84" s="537">
        <v>30</v>
      </c>
      <c r="I84" s="565">
        <v>33</v>
      </c>
      <c r="J84" s="588">
        <f t="shared" si="30"/>
        <v>33</v>
      </c>
      <c r="K84" s="761"/>
      <c r="L84" s="539">
        <v>27</v>
      </c>
      <c r="M84" s="540">
        <f t="shared" si="1"/>
        <v>-6</v>
      </c>
      <c r="N84" s="552">
        <f t="shared" si="29"/>
        <v>-0.18181818181818182</v>
      </c>
      <c r="O84" s="532"/>
      <c r="P84" s="533"/>
      <c r="Q84" s="534"/>
      <c r="R84" s="642" t="s">
        <v>927</v>
      </c>
    </row>
    <row r="85" spans="2:18" ht="45" x14ac:dyDescent="0.2">
      <c r="B85" s="950"/>
      <c r="C85" s="758" t="s">
        <v>928</v>
      </c>
      <c r="D85" s="649" t="s">
        <v>543</v>
      </c>
      <c r="E85" s="759" t="s">
        <v>851</v>
      </c>
      <c r="F85" s="663">
        <v>1</v>
      </c>
      <c r="G85" s="766">
        <v>30031</v>
      </c>
      <c r="H85" s="537">
        <v>28</v>
      </c>
      <c r="I85" s="565">
        <v>30</v>
      </c>
      <c r="J85" s="588">
        <f t="shared" si="30"/>
        <v>30</v>
      </c>
      <c r="K85" s="761"/>
      <c r="L85" s="539">
        <v>35</v>
      </c>
      <c r="M85" s="540">
        <f t="shared" si="1"/>
        <v>5</v>
      </c>
      <c r="N85" s="552">
        <f t="shared" si="29"/>
        <v>0.16666666666666666</v>
      </c>
      <c r="O85" s="532"/>
      <c r="P85" s="533"/>
      <c r="Q85" s="534"/>
      <c r="R85" s="642" t="s">
        <v>929</v>
      </c>
    </row>
    <row r="86" spans="2:18" ht="15" x14ac:dyDescent="0.2">
      <c r="B86" s="950"/>
      <c r="C86" s="758" t="s">
        <v>550</v>
      </c>
      <c r="D86" s="649" t="s">
        <v>821</v>
      </c>
      <c r="E86" s="759" t="s">
        <v>851</v>
      </c>
      <c r="F86" s="663">
        <v>1</v>
      </c>
      <c r="G86" s="766">
        <v>30032</v>
      </c>
      <c r="H86" s="537">
        <v>14</v>
      </c>
      <c r="I86" s="565">
        <v>15</v>
      </c>
      <c r="J86" s="588">
        <f t="shared" si="30"/>
        <v>15</v>
      </c>
      <c r="K86" s="761"/>
      <c r="L86" s="539">
        <v>14.9</v>
      </c>
      <c r="M86" s="540">
        <f t="shared" si="1"/>
        <v>-9.9999999999999645E-2</v>
      </c>
      <c r="N86" s="552">
        <f t="shared" si="29"/>
        <v>-6.6666666666666428E-3</v>
      </c>
      <c r="O86" s="532"/>
      <c r="P86" s="533"/>
      <c r="Q86" s="534"/>
      <c r="R86" s="642" t="s">
        <v>930</v>
      </c>
    </row>
    <row r="87" spans="2:18" ht="15" x14ac:dyDescent="0.2">
      <c r="B87" s="950"/>
      <c r="C87" s="758" t="s">
        <v>973</v>
      </c>
      <c r="D87" s="649"/>
      <c r="E87" s="759" t="s">
        <v>852</v>
      </c>
      <c r="F87" s="663">
        <v>1</v>
      </c>
      <c r="G87" s="766">
        <v>30033</v>
      </c>
      <c r="H87" s="537">
        <v>12</v>
      </c>
      <c r="I87" s="565">
        <v>35</v>
      </c>
      <c r="J87" s="588">
        <f t="shared" si="30"/>
        <v>35</v>
      </c>
      <c r="K87" s="761"/>
      <c r="L87" s="539">
        <v>32.299999999999997</v>
      </c>
      <c r="M87" s="540">
        <f t="shared" si="1"/>
        <v>-2.7000000000000028</v>
      </c>
      <c r="N87" s="552">
        <f t="shared" si="29"/>
        <v>-7.7142857142857221E-2</v>
      </c>
      <c r="O87" s="532"/>
      <c r="P87" s="533"/>
      <c r="Q87" s="534"/>
      <c r="R87" s="642" t="s">
        <v>932</v>
      </c>
    </row>
    <row r="88" spans="2:18" ht="15" x14ac:dyDescent="0.2">
      <c r="B88" s="950"/>
      <c r="C88" s="758" t="s">
        <v>251</v>
      </c>
      <c r="D88" s="649" t="s">
        <v>252</v>
      </c>
      <c r="E88" s="759" t="s">
        <v>851</v>
      </c>
      <c r="F88" s="663">
        <v>1</v>
      </c>
      <c r="G88" s="766">
        <v>30034</v>
      </c>
      <c r="H88" s="537">
        <v>12</v>
      </c>
      <c r="I88" s="565">
        <v>12</v>
      </c>
      <c r="J88" s="588">
        <f t="shared" si="30"/>
        <v>12</v>
      </c>
      <c r="K88" s="761"/>
      <c r="L88" s="539">
        <v>12.23</v>
      </c>
      <c r="M88" s="540">
        <f t="shared" si="1"/>
        <v>0.23000000000000043</v>
      </c>
      <c r="N88" s="552">
        <f t="shared" si="29"/>
        <v>1.9166666666666703E-2</v>
      </c>
      <c r="O88" s="532"/>
      <c r="P88" s="533"/>
      <c r="Q88" s="534"/>
      <c r="R88" s="642" t="s">
        <v>915</v>
      </c>
    </row>
    <row r="89" spans="2:18" ht="15" x14ac:dyDescent="0.2">
      <c r="B89" s="950"/>
      <c r="C89" s="758" t="s">
        <v>974</v>
      </c>
      <c r="D89" s="649" t="s">
        <v>201</v>
      </c>
      <c r="E89" s="759" t="s">
        <v>851</v>
      </c>
      <c r="F89" s="663">
        <v>1</v>
      </c>
      <c r="G89" s="766">
        <v>30035</v>
      </c>
      <c r="H89" s="537">
        <v>7</v>
      </c>
      <c r="I89" s="565">
        <v>7</v>
      </c>
      <c r="J89" s="588">
        <f t="shared" si="30"/>
        <v>7</v>
      </c>
      <c r="K89" s="761"/>
      <c r="L89" s="539">
        <v>7.9</v>
      </c>
      <c r="M89" s="540">
        <f t="shared" si="1"/>
        <v>0.90000000000000036</v>
      </c>
      <c r="N89" s="552">
        <f t="shared" si="29"/>
        <v>0.12857142857142861</v>
      </c>
      <c r="O89" s="532"/>
      <c r="P89" s="533"/>
      <c r="Q89" s="534"/>
      <c r="R89" s="642"/>
    </row>
    <row r="90" spans="2:18" ht="15" x14ac:dyDescent="0.2">
      <c r="B90" s="950"/>
      <c r="C90" s="758" t="s">
        <v>195</v>
      </c>
      <c r="D90" s="649" t="s">
        <v>196</v>
      </c>
      <c r="E90" s="759" t="s">
        <v>851</v>
      </c>
      <c r="F90" s="663">
        <v>1</v>
      </c>
      <c r="G90" s="766">
        <v>30036</v>
      </c>
      <c r="H90" s="537">
        <v>5</v>
      </c>
      <c r="I90" s="565">
        <v>5</v>
      </c>
      <c r="J90" s="588">
        <f t="shared" si="30"/>
        <v>5</v>
      </c>
      <c r="K90" s="761"/>
      <c r="L90" s="539">
        <v>5.2</v>
      </c>
      <c r="M90" s="540">
        <f t="shared" si="1"/>
        <v>0.20000000000000018</v>
      </c>
      <c r="N90" s="552">
        <f t="shared" si="29"/>
        <v>4.0000000000000036E-2</v>
      </c>
      <c r="O90" s="532"/>
      <c r="P90" s="533"/>
      <c r="Q90" s="534"/>
      <c r="R90" s="642" t="s">
        <v>934</v>
      </c>
    </row>
    <row r="91" spans="2:18" ht="15" x14ac:dyDescent="0.2">
      <c r="B91" s="950"/>
      <c r="C91" s="758" t="s">
        <v>246</v>
      </c>
      <c r="D91" s="649" t="s">
        <v>244</v>
      </c>
      <c r="E91" s="759" t="s">
        <v>851</v>
      </c>
      <c r="F91" s="663">
        <v>1</v>
      </c>
      <c r="G91" s="766">
        <v>30037</v>
      </c>
      <c r="H91" s="537">
        <v>8</v>
      </c>
      <c r="I91" s="565">
        <v>8</v>
      </c>
      <c r="J91" s="588">
        <f t="shared" si="30"/>
        <v>8</v>
      </c>
      <c r="K91" s="761"/>
      <c r="L91" s="539">
        <v>7.35</v>
      </c>
      <c r="M91" s="540">
        <f t="shared" si="1"/>
        <v>-0.65000000000000036</v>
      </c>
      <c r="N91" s="552">
        <f t="shared" si="29"/>
        <v>-8.1250000000000044E-2</v>
      </c>
      <c r="O91" s="532"/>
      <c r="P91" s="533"/>
      <c r="Q91" s="534"/>
      <c r="R91" s="642"/>
    </row>
    <row r="92" spans="2:18" ht="64.5" customHeight="1" x14ac:dyDescent="0.2">
      <c r="B92" s="950"/>
      <c r="C92" s="758" t="s">
        <v>975</v>
      </c>
      <c r="D92" s="652"/>
      <c r="E92" s="759" t="s">
        <v>852</v>
      </c>
      <c r="F92" s="663">
        <v>1</v>
      </c>
      <c r="G92" s="766">
        <v>30038</v>
      </c>
      <c r="H92" s="537">
        <v>25</v>
      </c>
      <c r="I92" s="565">
        <v>25</v>
      </c>
      <c r="J92" s="588">
        <f t="shared" si="30"/>
        <v>25</v>
      </c>
      <c r="K92" s="761"/>
      <c r="L92" s="539">
        <v>23</v>
      </c>
      <c r="M92" s="540">
        <f t="shared" si="1"/>
        <v>-2</v>
      </c>
      <c r="N92" s="552">
        <f t="shared" si="29"/>
        <v>-0.08</v>
      </c>
      <c r="O92" s="532"/>
      <c r="P92" s="533"/>
      <c r="Q92" s="534"/>
      <c r="R92" s="642" t="s">
        <v>937</v>
      </c>
    </row>
    <row r="93" spans="2:18" ht="30" x14ac:dyDescent="0.2">
      <c r="B93" s="950"/>
      <c r="C93" s="777" t="s">
        <v>976</v>
      </c>
      <c r="D93" s="652"/>
      <c r="E93" s="759"/>
      <c r="F93" s="749">
        <v>1</v>
      </c>
      <c r="G93" s="750"/>
      <c r="H93" s="751">
        <v>0</v>
      </c>
      <c r="I93" s="752">
        <v>0</v>
      </c>
      <c r="J93" s="588">
        <f t="shared" si="30"/>
        <v>0</v>
      </c>
      <c r="K93" s="781"/>
      <c r="L93" s="751">
        <v>0</v>
      </c>
      <c r="M93" s="540" t="str">
        <f t="shared" si="1"/>
        <v/>
      </c>
      <c r="N93" s="552" t="str">
        <f t="shared" si="29"/>
        <v/>
      </c>
      <c r="O93" s="532"/>
      <c r="P93" s="533"/>
      <c r="Q93" s="534"/>
      <c r="R93" s="642" t="s">
        <v>939</v>
      </c>
    </row>
    <row r="94" spans="2:18" ht="60" x14ac:dyDescent="0.2">
      <c r="B94" s="950"/>
      <c r="C94" s="758" t="s">
        <v>832</v>
      </c>
      <c r="D94" s="649"/>
      <c r="E94" s="759" t="s">
        <v>852</v>
      </c>
      <c r="F94" s="663">
        <v>1</v>
      </c>
      <c r="G94" s="766">
        <v>30040</v>
      </c>
      <c r="H94" s="539">
        <v>12</v>
      </c>
      <c r="I94" s="588">
        <v>12</v>
      </c>
      <c r="J94" s="588">
        <f t="shared" si="30"/>
        <v>12</v>
      </c>
      <c r="K94" s="761"/>
      <c r="L94" s="539">
        <v>12.1</v>
      </c>
      <c r="M94" s="540">
        <f t="shared" si="1"/>
        <v>9.9999999999999645E-2</v>
      </c>
      <c r="N94" s="552">
        <f>IFERROR(IF(SUM(L94-J94)/ABS(J94)=-1,"-",SUM(L94-J94)/ABS(J94)),"")</f>
        <v>8.3333333333333037E-3</v>
      </c>
      <c r="O94" s="532"/>
      <c r="P94" s="533"/>
      <c r="Q94" s="534"/>
      <c r="R94" s="642" t="s">
        <v>940</v>
      </c>
    </row>
    <row r="95" spans="2:18" ht="15" x14ac:dyDescent="0.2">
      <c r="B95" s="950"/>
      <c r="C95" s="758" t="s">
        <v>596</v>
      </c>
      <c r="D95" s="652" t="s">
        <v>595</v>
      </c>
      <c r="E95" s="759" t="s">
        <v>851</v>
      </c>
      <c r="F95" s="663">
        <v>1</v>
      </c>
      <c r="G95" s="766">
        <v>30041</v>
      </c>
      <c r="H95" s="539">
        <v>3</v>
      </c>
      <c r="I95" s="588">
        <v>3</v>
      </c>
      <c r="J95" s="588">
        <f t="shared" si="30"/>
        <v>3</v>
      </c>
      <c r="K95" s="761"/>
      <c r="L95" s="539">
        <v>3.1</v>
      </c>
      <c r="M95" s="540">
        <f t="shared" si="1"/>
        <v>0.10000000000000009</v>
      </c>
      <c r="N95" s="552">
        <f t="shared" si="29"/>
        <v>3.3333333333333361E-2</v>
      </c>
      <c r="O95" s="532"/>
      <c r="P95" s="533"/>
      <c r="Q95" s="534"/>
      <c r="R95" s="642" t="s">
        <v>941</v>
      </c>
    </row>
    <row r="96" spans="2:18" ht="15" x14ac:dyDescent="0.2">
      <c r="B96" s="950"/>
      <c r="C96" s="758" t="s">
        <v>596</v>
      </c>
      <c r="D96" s="652" t="s">
        <v>595</v>
      </c>
      <c r="E96" s="759" t="s">
        <v>851</v>
      </c>
      <c r="F96" s="663">
        <v>1</v>
      </c>
      <c r="G96" s="766">
        <v>30042</v>
      </c>
      <c r="H96" s="539">
        <v>3</v>
      </c>
      <c r="I96" s="588">
        <v>3</v>
      </c>
      <c r="J96" s="588">
        <f t="shared" si="30"/>
        <v>3</v>
      </c>
      <c r="K96" s="761"/>
      <c r="L96" s="539">
        <v>2.9</v>
      </c>
      <c r="M96" s="540">
        <f t="shared" si="1"/>
        <v>-0.10000000000000009</v>
      </c>
      <c r="N96" s="552">
        <f>IFERROR(IF(SUM(L96-J96)/ABS(J96)=-1,"-",SUM(L96-J96)/ABS(J96)),"")</f>
        <v>-3.3333333333333361E-2</v>
      </c>
      <c r="O96" s="532"/>
      <c r="P96" s="533"/>
      <c r="Q96" s="534"/>
      <c r="R96" s="642" t="s">
        <v>941</v>
      </c>
    </row>
    <row r="97" spans="2:18" ht="15.75" x14ac:dyDescent="0.2">
      <c r="B97" s="782"/>
      <c r="C97" s="758" t="s">
        <v>1040</v>
      </c>
      <c r="D97" s="649" t="s">
        <v>207</v>
      </c>
      <c r="E97" s="759" t="s">
        <v>851</v>
      </c>
      <c r="F97" s="663">
        <v>1</v>
      </c>
      <c r="G97" s="766">
        <v>30043</v>
      </c>
      <c r="H97" s="537">
        <v>0</v>
      </c>
      <c r="I97" s="565">
        <v>14</v>
      </c>
      <c r="J97" s="588">
        <f t="shared" si="30"/>
        <v>14</v>
      </c>
      <c r="K97" s="761"/>
      <c r="L97" s="539">
        <v>15</v>
      </c>
      <c r="M97" s="540">
        <f t="shared" si="1"/>
        <v>1</v>
      </c>
      <c r="N97" s="552">
        <f>IFERROR(IF(SUM(L97-J97)/ABS(J97)=-1,"-",SUM(L97-J97)/ABS(J97)),"")</f>
        <v>7.1428571428571425E-2</v>
      </c>
      <c r="O97" s="532"/>
      <c r="P97" s="533"/>
      <c r="Q97" s="534"/>
      <c r="R97" s="693"/>
    </row>
    <row r="98" spans="2:18" ht="15.75" x14ac:dyDescent="0.2">
      <c r="B98" s="782"/>
      <c r="C98" s="763" t="s">
        <v>853</v>
      </c>
      <c r="D98" s="649" t="s">
        <v>1025</v>
      </c>
      <c r="E98" s="759"/>
      <c r="F98" s="663"/>
      <c r="G98" s="766"/>
      <c r="H98" s="537"/>
      <c r="I98" s="565"/>
      <c r="J98" s="588"/>
      <c r="K98" s="761"/>
      <c r="L98" s="539"/>
      <c r="M98" s="540" t="str">
        <f t="shared" si="1"/>
        <v/>
      </c>
      <c r="N98" s="552" t="str">
        <f t="shared" si="29"/>
        <v/>
      </c>
      <c r="O98" s="532"/>
      <c r="P98" s="533"/>
      <c r="Q98" s="534"/>
      <c r="R98" s="693"/>
    </row>
    <row r="99" spans="2:18" ht="15" x14ac:dyDescent="0.2">
      <c r="B99" s="536" t="s">
        <v>893</v>
      </c>
      <c r="C99" s="783"/>
      <c r="D99" s="677"/>
      <c r="E99" s="776"/>
      <c r="F99" s="784"/>
      <c r="G99" s="785"/>
      <c r="H99" s="539"/>
      <c r="I99" s="588"/>
      <c r="J99" s="588">
        <f>SUM(J80:J96)</f>
        <v>207</v>
      </c>
      <c r="K99" s="761"/>
      <c r="L99" s="539">
        <f>SUM(L80:L97)</f>
        <v>220.88</v>
      </c>
      <c r="M99" s="540">
        <f t="shared" si="1"/>
        <v>13.879999999999995</v>
      </c>
      <c r="N99" s="552">
        <f>IFERROR(IF(SUM(L99-J99)/ABS(J99)=-1,"-",SUM(L99-J99)/ABS(J99)),"")</f>
        <v>6.7053140096618336E-2</v>
      </c>
      <c r="O99" s="547"/>
      <c r="P99" s="548"/>
      <c r="Q99" s="549"/>
      <c r="R99" s="676"/>
    </row>
    <row r="100" spans="2:18" ht="15" x14ac:dyDescent="0.2">
      <c r="B100" s="536" t="s">
        <v>894</v>
      </c>
      <c r="C100" s="783"/>
      <c r="D100" s="677"/>
      <c r="E100" s="776"/>
      <c r="F100" s="784"/>
      <c r="G100" s="785"/>
      <c r="H100" s="539"/>
      <c r="I100" s="588"/>
      <c r="J100" s="771">
        <f>J99*K100</f>
        <v>82.800000000000011</v>
      </c>
      <c r="K100" s="772">
        <v>0.4</v>
      </c>
      <c r="L100" s="773">
        <f>0.4*L99</f>
        <v>88.352000000000004</v>
      </c>
      <c r="M100" s="540"/>
      <c r="N100" s="552"/>
      <c r="O100" s="547"/>
      <c r="P100" s="548"/>
      <c r="Q100" s="549"/>
      <c r="R100" s="676"/>
    </row>
    <row r="101" spans="2:18" ht="30" x14ac:dyDescent="0.2">
      <c r="B101" s="951" t="s">
        <v>837</v>
      </c>
      <c r="C101" s="758" t="s">
        <v>942</v>
      </c>
      <c r="D101" s="688" t="s">
        <v>410</v>
      </c>
      <c r="E101" s="759" t="s">
        <v>851</v>
      </c>
      <c r="F101" s="592">
        <v>1</v>
      </c>
      <c r="G101" s="760">
        <v>40001</v>
      </c>
      <c r="H101" s="539">
        <v>9</v>
      </c>
      <c r="I101" s="588">
        <v>9</v>
      </c>
      <c r="J101" s="588">
        <f t="shared" ref="J101:J112" si="31">F101*I101</f>
        <v>9</v>
      </c>
      <c r="K101" s="761"/>
      <c r="L101" s="539">
        <v>10.1</v>
      </c>
      <c r="M101" s="540">
        <f t="shared" si="1"/>
        <v>1.0999999999999996</v>
      </c>
      <c r="N101" s="552">
        <f t="shared" si="29"/>
        <v>0.12222222222222218</v>
      </c>
      <c r="O101" s="532"/>
      <c r="P101" s="533"/>
      <c r="Q101" s="534">
        <v>1</v>
      </c>
      <c r="R101" s="642" t="s">
        <v>943</v>
      </c>
    </row>
    <row r="102" spans="2:18" ht="30" x14ac:dyDescent="0.2">
      <c r="B102" s="950"/>
      <c r="C102" s="758" t="s">
        <v>942</v>
      </c>
      <c r="D102" s="645" t="s">
        <v>407</v>
      </c>
      <c r="E102" s="759" t="s">
        <v>851</v>
      </c>
      <c r="F102" s="592">
        <v>1</v>
      </c>
      <c r="G102" s="760">
        <v>40002</v>
      </c>
      <c r="H102" s="539">
        <v>12</v>
      </c>
      <c r="I102" s="588">
        <v>12</v>
      </c>
      <c r="J102" s="588">
        <f t="shared" si="31"/>
        <v>12</v>
      </c>
      <c r="K102" s="761"/>
      <c r="L102" s="539">
        <v>10.95</v>
      </c>
      <c r="M102" s="540">
        <f t="shared" si="1"/>
        <v>-1.0500000000000007</v>
      </c>
      <c r="N102" s="552">
        <f t="shared" si="29"/>
        <v>-8.7500000000000064E-2</v>
      </c>
      <c r="O102" s="532"/>
      <c r="P102" s="533"/>
      <c r="Q102" s="534">
        <v>1</v>
      </c>
      <c r="R102" s="642" t="s">
        <v>943</v>
      </c>
    </row>
    <row r="103" spans="2:18" ht="30" x14ac:dyDescent="0.2">
      <c r="B103" s="950"/>
      <c r="C103" s="758" t="s">
        <v>911</v>
      </c>
      <c r="D103" s="649" t="s">
        <v>1041</v>
      </c>
      <c r="E103" s="759" t="s">
        <v>852</v>
      </c>
      <c r="F103" s="592">
        <v>1</v>
      </c>
      <c r="G103" s="760">
        <v>40003</v>
      </c>
      <c r="H103" s="539">
        <v>4.4000000000000004</v>
      </c>
      <c r="I103" s="588">
        <v>4.4000000000000004</v>
      </c>
      <c r="J103" s="588">
        <f t="shared" si="31"/>
        <v>4.4000000000000004</v>
      </c>
      <c r="K103" s="761"/>
      <c r="L103" s="539">
        <v>4</v>
      </c>
      <c r="M103" s="540">
        <f t="shared" si="1"/>
        <v>-0.40000000000000036</v>
      </c>
      <c r="N103" s="552">
        <f t="shared" si="29"/>
        <v>-9.0909090909090981E-2</v>
      </c>
      <c r="O103" s="532"/>
      <c r="P103" s="533"/>
      <c r="Q103" s="534">
        <v>1</v>
      </c>
      <c r="R103" s="642" t="s">
        <v>943</v>
      </c>
    </row>
    <row r="104" spans="2:18" ht="30" x14ac:dyDescent="0.2">
      <c r="B104" s="950"/>
      <c r="C104" s="758" t="s">
        <v>911</v>
      </c>
      <c r="D104" s="649" t="s">
        <v>1041</v>
      </c>
      <c r="E104" s="759" t="s">
        <v>852</v>
      </c>
      <c r="F104" s="592">
        <v>1</v>
      </c>
      <c r="G104" s="760">
        <v>40004</v>
      </c>
      <c r="H104" s="539">
        <v>5.5</v>
      </c>
      <c r="I104" s="588">
        <v>5.5</v>
      </c>
      <c r="J104" s="588">
        <f t="shared" si="31"/>
        <v>5.5</v>
      </c>
      <c r="K104" s="761"/>
      <c r="L104" s="539">
        <v>5.65</v>
      </c>
      <c r="M104" s="540">
        <f t="shared" si="1"/>
        <v>0.15000000000000036</v>
      </c>
      <c r="N104" s="552">
        <f t="shared" si="29"/>
        <v>2.7272727272727337E-2</v>
      </c>
      <c r="O104" s="532"/>
      <c r="P104" s="533"/>
      <c r="Q104" s="534">
        <v>1</v>
      </c>
      <c r="R104" s="642" t="s">
        <v>943</v>
      </c>
    </row>
    <row r="105" spans="2:18" ht="30" x14ac:dyDescent="0.2">
      <c r="B105" s="950"/>
      <c r="C105" s="758" t="s">
        <v>359</v>
      </c>
      <c r="D105" s="652" t="s">
        <v>362</v>
      </c>
      <c r="E105" s="759" t="s">
        <v>851</v>
      </c>
      <c r="F105" s="592">
        <v>1</v>
      </c>
      <c r="G105" s="760">
        <v>40005</v>
      </c>
      <c r="H105" s="539">
        <v>15</v>
      </c>
      <c r="I105" s="588">
        <v>15</v>
      </c>
      <c r="J105" s="588">
        <f t="shared" si="31"/>
        <v>15</v>
      </c>
      <c r="K105" s="761"/>
      <c r="L105" s="539">
        <v>16.100000000000001</v>
      </c>
      <c r="M105" s="540">
        <f t="shared" si="1"/>
        <v>1.1000000000000014</v>
      </c>
      <c r="N105" s="552">
        <f t="shared" si="29"/>
        <v>7.3333333333333431E-2</v>
      </c>
      <c r="O105" s="532"/>
      <c r="P105" s="533"/>
      <c r="Q105" s="534"/>
      <c r="R105" s="642" t="s">
        <v>944</v>
      </c>
    </row>
    <row r="106" spans="2:18" ht="45" x14ac:dyDescent="0.2">
      <c r="B106" s="950"/>
      <c r="C106" s="758" t="s">
        <v>359</v>
      </c>
      <c r="D106" s="652" t="s">
        <v>364</v>
      </c>
      <c r="E106" s="759" t="s">
        <v>851</v>
      </c>
      <c r="F106" s="592">
        <v>1</v>
      </c>
      <c r="G106" s="760">
        <v>40006</v>
      </c>
      <c r="H106" s="539">
        <v>20</v>
      </c>
      <c r="I106" s="588">
        <v>20</v>
      </c>
      <c r="J106" s="588">
        <f t="shared" si="31"/>
        <v>20</v>
      </c>
      <c r="K106" s="761"/>
      <c r="L106" s="539">
        <v>18.8</v>
      </c>
      <c r="M106" s="540">
        <f t="shared" si="1"/>
        <v>-1.1999999999999993</v>
      </c>
      <c r="N106" s="552">
        <f t="shared" si="29"/>
        <v>-5.9999999999999963E-2</v>
      </c>
      <c r="O106" s="532"/>
      <c r="P106" s="533"/>
      <c r="Q106" s="534"/>
      <c r="R106" s="642" t="s">
        <v>945</v>
      </c>
    </row>
    <row r="107" spans="2:18" ht="30" x14ac:dyDescent="0.2">
      <c r="B107" s="950"/>
      <c r="C107" s="758" t="s">
        <v>977</v>
      </c>
      <c r="D107" s="649" t="s">
        <v>555</v>
      </c>
      <c r="E107" s="759" t="s">
        <v>855</v>
      </c>
      <c r="F107" s="592">
        <v>1</v>
      </c>
      <c r="G107" s="760">
        <v>40007</v>
      </c>
      <c r="H107" s="539">
        <v>5</v>
      </c>
      <c r="I107" s="588">
        <v>5</v>
      </c>
      <c r="J107" s="588">
        <v>5</v>
      </c>
      <c r="K107" s="761"/>
      <c r="L107" s="539">
        <v>14.8</v>
      </c>
      <c r="M107" s="540">
        <f t="shared" si="1"/>
        <v>9.8000000000000007</v>
      </c>
      <c r="N107" s="552">
        <f t="shared" si="29"/>
        <v>1.9600000000000002</v>
      </c>
      <c r="O107" s="532"/>
      <c r="P107" s="533"/>
      <c r="Q107" s="534"/>
      <c r="R107" s="642" t="s">
        <v>948</v>
      </c>
    </row>
    <row r="108" spans="2:18" ht="15" x14ac:dyDescent="0.2">
      <c r="B108" s="950"/>
      <c r="C108" s="758" t="s">
        <v>844</v>
      </c>
      <c r="D108" s="649" t="s">
        <v>843</v>
      </c>
      <c r="E108" s="759" t="s">
        <v>851</v>
      </c>
      <c r="F108" s="592">
        <v>1</v>
      </c>
      <c r="G108" s="760">
        <v>40008</v>
      </c>
      <c r="H108" s="539">
        <v>18</v>
      </c>
      <c r="I108" s="588">
        <v>60</v>
      </c>
      <c r="J108" s="588">
        <f t="shared" si="31"/>
        <v>60</v>
      </c>
      <c r="K108" s="761"/>
      <c r="L108" s="539">
        <v>50</v>
      </c>
      <c r="M108" s="540">
        <f t="shared" si="1"/>
        <v>-10</v>
      </c>
      <c r="N108" s="552">
        <f t="shared" si="29"/>
        <v>-0.16666666666666666</v>
      </c>
      <c r="O108" s="532"/>
      <c r="P108" s="533"/>
      <c r="Q108" s="534"/>
      <c r="R108" s="642"/>
    </row>
    <row r="109" spans="2:18" ht="30" x14ac:dyDescent="0.2">
      <c r="B109" s="950"/>
      <c r="C109" s="758" t="s">
        <v>978</v>
      </c>
      <c r="D109" s="649" t="s">
        <v>167</v>
      </c>
      <c r="E109" s="759" t="s">
        <v>851</v>
      </c>
      <c r="F109" s="592">
        <v>1</v>
      </c>
      <c r="G109" s="760">
        <v>40009</v>
      </c>
      <c r="H109" s="539">
        <v>10</v>
      </c>
      <c r="I109" s="588">
        <v>40</v>
      </c>
      <c r="J109" s="588">
        <f t="shared" si="31"/>
        <v>40</v>
      </c>
      <c r="K109" s="761"/>
      <c r="L109" s="539">
        <v>40</v>
      </c>
      <c r="M109" s="540" t="str">
        <f t="shared" si="1"/>
        <v/>
      </c>
      <c r="N109" s="552">
        <f t="shared" si="29"/>
        <v>0</v>
      </c>
      <c r="O109" s="532"/>
      <c r="P109" s="533"/>
      <c r="Q109" s="534"/>
      <c r="R109" s="642" t="s">
        <v>950</v>
      </c>
    </row>
    <row r="110" spans="2:18" ht="45" x14ac:dyDescent="0.2">
      <c r="B110" s="950"/>
      <c r="C110" s="758" t="s">
        <v>979</v>
      </c>
      <c r="D110" s="649" t="s">
        <v>167</v>
      </c>
      <c r="E110" s="759" t="s">
        <v>851</v>
      </c>
      <c r="F110" s="592">
        <v>1</v>
      </c>
      <c r="G110" s="760">
        <v>40010</v>
      </c>
      <c r="H110" s="539">
        <v>8</v>
      </c>
      <c r="I110" s="588">
        <v>30</v>
      </c>
      <c r="J110" s="588">
        <f t="shared" si="31"/>
        <v>30</v>
      </c>
      <c r="K110" s="761"/>
      <c r="L110" s="539">
        <v>32</v>
      </c>
      <c r="M110" s="540">
        <f t="shared" si="1"/>
        <v>2</v>
      </c>
      <c r="N110" s="552">
        <f t="shared" si="29"/>
        <v>6.6666666666666666E-2</v>
      </c>
      <c r="O110" s="532"/>
      <c r="P110" s="533"/>
      <c r="Q110" s="534"/>
      <c r="R110" s="642" t="s">
        <v>951</v>
      </c>
    </row>
    <row r="111" spans="2:18" ht="15" x14ac:dyDescent="0.2">
      <c r="B111" s="950"/>
      <c r="C111" s="758" t="s">
        <v>952</v>
      </c>
      <c r="D111" s="649" t="s">
        <v>589</v>
      </c>
      <c r="E111" s="759" t="s">
        <v>851</v>
      </c>
      <c r="F111" s="592">
        <v>1</v>
      </c>
      <c r="G111" s="760">
        <v>40011</v>
      </c>
      <c r="H111" s="539">
        <v>6</v>
      </c>
      <c r="I111" s="588">
        <v>6</v>
      </c>
      <c r="J111" s="588">
        <f t="shared" si="31"/>
        <v>6</v>
      </c>
      <c r="K111" s="761"/>
      <c r="L111" s="539">
        <v>6.3</v>
      </c>
      <c r="M111" s="540">
        <f t="shared" si="1"/>
        <v>0.29999999999999982</v>
      </c>
      <c r="N111" s="552">
        <f t="shared" si="29"/>
        <v>4.9999999999999968E-2</v>
      </c>
      <c r="O111" s="532"/>
      <c r="P111" s="533"/>
      <c r="Q111" s="534"/>
      <c r="R111" s="642"/>
    </row>
    <row r="112" spans="2:18" ht="45" x14ac:dyDescent="0.2">
      <c r="B112" s="950"/>
      <c r="C112" s="758" t="s">
        <v>888</v>
      </c>
      <c r="D112" s="649" t="s">
        <v>423</v>
      </c>
      <c r="E112" s="759" t="s">
        <v>851</v>
      </c>
      <c r="F112" s="592">
        <v>1</v>
      </c>
      <c r="G112" s="760">
        <v>40012</v>
      </c>
      <c r="H112" s="539">
        <v>10</v>
      </c>
      <c r="I112" s="588">
        <v>10</v>
      </c>
      <c r="J112" s="588">
        <f t="shared" si="31"/>
        <v>10</v>
      </c>
      <c r="K112" s="761"/>
      <c r="L112" s="539">
        <v>12</v>
      </c>
      <c r="M112" s="540">
        <f t="shared" si="1"/>
        <v>2</v>
      </c>
      <c r="N112" s="552">
        <f t="shared" si="29"/>
        <v>0.2</v>
      </c>
      <c r="O112" s="532"/>
      <c r="P112" s="533"/>
      <c r="Q112" s="534"/>
      <c r="R112" s="642" t="s">
        <v>953</v>
      </c>
    </row>
    <row r="113" spans="2:18" ht="15" x14ac:dyDescent="0.2">
      <c r="B113" s="536" t="s">
        <v>893</v>
      </c>
      <c r="C113" s="783"/>
      <c r="D113" s="677"/>
      <c r="E113" s="776"/>
      <c r="F113" s="784"/>
      <c r="G113" s="785"/>
      <c r="H113" s="539"/>
      <c r="I113" s="588"/>
      <c r="J113" s="588">
        <f>SUM(J101:J112)</f>
        <v>216.9</v>
      </c>
      <c r="K113" s="770"/>
      <c r="L113" s="539">
        <f>SUM(L101:L112)</f>
        <v>220.7</v>
      </c>
      <c r="M113" s="540">
        <f>IF(SUM(J113-L113)=0,"",SUM(L113-J113))</f>
        <v>3.7999999999999829</v>
      </c>
      <c r="N113" s="552">
        <f>IFERROR(IF(SUM(L113-J113)/ABS(J113)=-1,"-",SUM(L113-J113)/ABS(J113)),"")</f>
        <v>1.7519594283079681E-2</v>
      </c>
      <c r="O113" s="547"/>
      <c r="P113" s="548"/>
      <c r="Q113" s="549"/>
      <c r="R113" s="676"/>
    </row>
    <row r="114" spans="2:18" ht="15" x14ac:dyDescent="0.2">
      <c r="B114" s="525" t="s">
        <v>894</v>
      </c>
      <c r="C114" s="783"/>
      <c r="D114" s="677"/>
      <c r="E114" s="776"/>
      <c r="F114" s="784"/>
      <c r="G114" s="785"/>
      <c r="H114" s="539"/>
      <c r="I114" s="588"/>
      <c r="J114" s="771">
        <f>J113*K114</f>
        <v>54.225000000000001</v>
      </c>
      <c r="K114" s="772">
        <v>0.25</v>
      </c>
      <c r="L114" s="773">
        <f>0.25*L113</f>
        <v>55.174999999999997</v>
      </c>
      <c r="M114" s="689"/>
      <c r="N114" s="552"/>
      <c r="O114" s="547"/>
      <c r="P114" s="548"/>
      <c r="Q114" s="549"/>
      <c r="R114" s="676"/>
    </row>
    <row r="115" spans="2:18" ht="30" x14ac:dyDescent="0.2">
      <c r="B115" s="786" t="s">
        <v>954</v>
      </c>
      <c r="C115" s="787" t="s">
        <v>980</v>
      </c>
      <c r="D115" s="788" t="s">
        <v>1024</v>
      </c>
      <c r="E115" s="648" t="s">
        <v>855</v>
      </c>
      <c r="F115" s="663">
        <v>1</v>
      </c>
      <c r="G115" s="760">
        <v>60002</v>
      </c>
      <c r="H115" s="789"/>
      <c r="I115" s="790"/>
      <c r="J115" s="588"/>
      <c r="K115" s="761"/>
      <c r="L115" s="539">
        <v>42</v>
      </c>
      <c r="M115" s="790"/>
      <c r="N115" s="791"/>
      <c r="O115" s="532"/>
      <c r="P115" s="533"/>
      <c r="Q115" s="534"/>
      <c r="R115" s="792" t="s">
        <v>1098</v>
      </c>
    </row>
    <row r="116" spans="2:18" ht="30" x14ac:dyDescent="0.2">
      <c r="B116" s="757"/>
      <c r="C116" s="787" t="s">
        <v>980</v>
      </c>
      <c r="D116" s="788" t="s">
        <v>1024</v>
      </c>
      <c r="E116" s="648" t="s">
        <v>855</v>
      </c>
      <c r="F116" s="663">
        <v>1</v>
      </c>
      <c r="G116" s="760">
        <v>60005</v>
      </c>
      <c r="H116" s="789"/>
      <c r="I116" s="790"/>
      <c r="J116" s="588"/>
      <c r="K116" s="761"/>
      <c r="L116" s="539">
        <v>60</v>
      </c>
      <c r="M116" s="790"/>
      <c r="N116" s="791"/>
      <c r="O116" s="532"/>
      <c r="P116" s="533"/>
      <c r="Q116" s="534"/>
      <c r="R116" s="792" t="s">
        <v>1098</v>
      </c>
    </row>
    <row r="117" spans="2:18" ht="30" x14ac:dyDescent="0.2">
      <c r="B117" s="757"/>
      <c r="C117" s="787" t="s">
        <v>980</v>
      </c>
      <c r="D117" s="788" t="s">
        <v>1024</v>
      </c>
      <c r="E117" s="648" t="s">
        <v>855</v>
      </c>
      <c r="F117" s="663">
        <v>1</v>
      </c>
      <c r="G117" s="760">
        <v>60008</v>
      </c>
      <c r="H117" s="793"/>
      <c r="I117" s="794"/>
      <c r="J117" s="588"/>
      <c r="K117" s="761"/>
      <c r="L117" s="539">
        <v>35</v>
      </c>
      <c r="M117" s="794"/>
      <c r="N117" s="795"/>
      <c r="O117" s="532"/>
      <c r="P117" s="533"/>
      <c r="Q117" s="534"/>
      <c r="R117" s="792" t="s">
        <v>1098</v>
      </c>
    </row>
    <row r="118" spans="2:18" ht="45" x14ac:dyDescent="0.2">
      <c r="B118" s="786" t="s">
        <v>1030</v>
      </c>
      <c r="C118" s="796" t="s">
        <v>1027</v>
      </c>
      <c r="D118" s="788" t="s">
        <v>1023</v>
      </c>
      <c r="E118" s="759" t="s">
        <v>852</v>
      </c>
      <c r="F118" s="663">
        <v>1</v>
      </c>
      <c r="G118" s="766">
        <v>70001</v>
      </c>
      <c r="H118" s="789"/>
      <c r="I118" s="790"/>
      <c r="J118" s="588"/>
      <c r="K118" s="761"/>
      <c r="L118" s="539">
        <v>2</v>
      </c>
      <c r="M118" s="790"/>
      <c r="N118" s="791"/>
      <c r="O118" s="532"/>
      <c r="P118" s="533"/>
      <c r="Q118" s="534"/>
      <c r="R118" s="797" t="s">
        <v>1099</v>
      </c>
    </row>
    <row r="119" spans="2:18" ht="42.75" customHeight="1" x14ac:dyDescent="0.2">
      <c r="B119" s="782"/>
      <c r="C119" s="796" t="s">
        <v>1028</v>
      </c>
      <c r="D119" s="788" t="s">
        <v>1023</v>
      </c>
      <c r="E119" s="759" t="s">
        <v>852</v>
      </c>
      <c r="F119" s="663">
        <v>1</v>
      </c>
      <c r="G119" s="766">
        <v>70002</v>
      </c>
      <c r="H119" s="789"/>
      <c r="I119" s="790"/>
      <c r="J119" s="588"/>
      <c r="K119" s="761"/>
      <c r="L119" s="539">
        <v>2.5</v>
      </c>
      <c r="M119" s="790"/>
      <c r="N119" s="791"/>
      <c r="O119" s="532"/>
      <c r="P119" s="533"/>
      <c r="Q119" s="534"/>
      <c r="R119" s="797" t="s">
        <v>1099</v>
      </c>
    </row>
    <row r="120" spans="2:18" ht="42.75" customHeight="1" x14ac:dyDescent="0.2">
      <c r="B120" s="782"/>
      <c r="C120" s="796" t="s">
        <v>1035</v>
      </c>
      <c r="D120" s="788" t="s">
        <v>1023</v>
      </c>
      <c r="E120" s="759" t="s">
        <v>852</v>
      </c>
      <c r="F120" s="663">
        <v>1</v>
      </c>
      <c r="G120" s="766">
        <v>70003</v>
      </c>
      <c r="H120" s="789"/>
      <c r="I120" s="790"/>
      <c r="J120" s="588"/>
      <c r="K120" s="761"/>
      <c r="L120" s="539">
        <v>0.5</v>
      </c>
      <c r="M120" s="790"/>
      <c r="N120" s="791"/>
      <c r="O120" s="532"/>
      <c r="P120" s="533"/>
      <c r="Q120" s="534"/>
      <c r="R120" s="797"/>
    </row>
    <row r="121" spans="2:18" ht="42.75" customHeight="1" thickBot="1" x14ac:dyDescent="0.25">
      <c r="B121" s="782"/>
      <c r="C121" s="798" t="s">
        <v>1038</v>
      </c>
      <c r="D121" s="799" t="s">
        <v>1023</v>
      </c>
      <c r="E121" s="800" t="s">
        <v>852</v>
      </c>
      <c r="F121" s="801">
        <v>1</v>
      </c>
      <c r="G121" s="802">
        <v>70004</v>
      </c>
      <c r="H121" s="803"/>
      <c r="I121" s="804"/>
      <c r="J121" s="609"/>
      <c r="K121" s="734"/>
      <c r="L121" s="805">
        <v>150</v>
      </c>
      <c r="M121" s="804"/>
      <c r="N121" s="806"/>
      <c r="O121" s="807"/>
      <c r="P121" s="808"/>
      <c r="Q121" s="809"/>
      <c r="R121" s="797"/>
    </row>
    <row r="122" spans="2:18" ht="15.75" x14ac:dyDescent="0.2">
      <c r="B122" s="586"/>
      <c r="C122" s="677"/>
      <c r="D122" s="677"/>
      <c r="E122" s="677"/>
      <c r="F122" s="759"/>
      <c r="G122" s="759"/>
      <c r="H122" s="565"/>
      <c r="I122" s="565"/>
      <c r="J122" s="565"/>
      <c r="K122" s="759"/>
      <c r="L122" s="452"/>
      <c r="M122" s="566"/>
      <c r="N122" s="567"/>
      <c r="O122" s="567"/>
      <c r="P122" s="567"/>
      <c r="Q122" s="567"/>
      <c r="R122" s="731"/>
    </row>
    <row r="123" spans="2:18" ht="15.75" x14ac:dyDescent="0.25">
      <c r="B123" s="569" t="s">
        <v>1036</v>
      </c>
      <c r="C123" s="570"/>
      <c r="D123" s="570"/>
      <c r="E123" s="570"/>
      <c r="F123" s="570"/>
      <c r="G123" s="570"/>
      <c r="H123" s="571"/>
      <c r="I123" s="667" t="s">
        <v>981</v>
      </c>
      <c r="J123" s="572">
        <f>SUM(J35,J79,J100,J114)</f>
        <v>367.07500000000005</v>
      </c>
      <c r="K123" s="587" t="s">
        <v>1033</v>
      </c>
      <c r="L123" s="577">
        <f>SUM(L115:L117)</f>
        <v>137</v>
      </c>
      <c r="M123" s="540">
        <f>SUM(M15:M122)</f>
        <v>128.4199999999999</v>
      </c>
      <c r="N123" s="583">
        <f t="shared" ref="N123:N124" si="32">IFERROR(IF(SUM(L123-J123)/ABS(J123)=-1,"-",SUM(L123-J123)/ABS(J123)),"")</f>
        <v>-0.62677926854185118</v>
      </c>
      <c r="O123" s="574"/>
      <c r="P123" s="574"/>
      <c r="Q123" s="574"/>
      <c r="R123" s="714"/>
    </row>
    <row r="124" spans="2:18" ht="15.75" x14ac:dyDescent="0.25">
      <c r="B124" s="569" t="s">
        <v>856</v>
      </c>
      <c r="C124" s="570"/>
      <c r="D124" s="570"/>
      <c r="E124" s="570"/>
      <c r="F124" s="570"/>
      <c r="G124" s="570"/>
      <c r="H124" s="571"/>
      <c r="I124" s="667" t="s">
        <v>981</v>
      </c>
      <c r="J124" s="576">
        <f>SUM(J34,J78,J99,J113)</f>
        <v>1042.9000000000001</v>
      </c>
      <c r="K124" s="587" t="s">
        <v>1033</v>
      </c>
      <c r="L124" s="577">
        <f>SUM(L34,L78,L99,L113)</f>
        <v>1132.1099999999999</v>
      </c>
      <c r="M124" s="540">
        <f>SUM(M16:M123)</f>
        <v>256.8399999999998</v>
      </c>
      <c r="N124" s="583">
        <f t="shared" si="32"/>
        <v>8.5540320260811015E-2</v>
      </c>
      <c r="O124" s="574"/>
      <c r="P124" s="574"/>
      <c r="Q124" s="574"/>
      <c r="R124" s="714"/>
    </row>
    <row r="125" spans="2:18" ht="15.75" x14ac:dyDescent="0.25">
      <c r="B125" s="578" t="s">
        <v>739</v>
      </c>
      <c r="C125" s="579"/>
      <c r="D125" s="579"/>
      <c r="E125" s="579"/>
      <c r="F125" s="579"/>
      <c r="G125" s="579"/>
      <c r="H125" s="580"/>
      <c r="I125" s="581"/>
      <c r="J125" s="581">
        <f>SUM(J123:J124)</f>
        <v>1409.9750000000001</v>
      </c>
      <c r="K125" s="715"/>
      <c r="L125" s="582">
        <f>SUM(L123,L124)</f>
        <v>1269.1099999999999</v>
      </c>
      <c r="M125" s="717">
        <f>IF(SUM(J124-L125)=0,"",SUM(L125-J124))</f>
        <v>226.20999999999981</v>
      </c>
      <c r="N125" s="583">
        <f>IFERROR(IF(SUM(L125-J125)/ABS(J125)=-1,"-",SUM(L125-J125)/ABS(J125)),"")</f>
        <v>-9.9906026702601264E-2</v>
      </c>
      <c r="O125" s="584"/>
      <c r="P125" s="584"/>
      <c r="Q125" s="584"/>
      <c r="R125" s="718"/>
    </row>
    <row r="126" spans="2:18" ht="15.75" x14ac:dyDescent="0.2">
      <c r="B126" s="586" t="s">
        <v>1037</v>
      </c>
      <c r="C126" s="587"/>
      <c r="D126" s="587"/>
      <c r="E126" s="587"/>
      <c r="F126" s="648"/>
      <c r="G126" s="648"/>
      <c r="H126" s="588"/>
      <c r="I126" s="588" t="s">
        <v>981</v>
      </c>
      <c r="J126" s="588">
        <f>J125*0.11</f>
        <v>155.09725</v>
      </c>
      <c r="K126" s="587" t="s">
        <v>1033</v>
      </c>
      <c r="L126" s="577">
        <f>SUM(L118:L121)</f>
        <v>155</v>
      </c>
      <c r="M126" s="577">
        <f>L126-J126</f>
        <v>-9.7250000000002501E-2</v>
      </c>
      <c r="N126" s="810">
        <f>IFERROR(IF(SUM(L126-J126)/ABS(J126)=-1,"-",SUM(L126-J126)/ABS(J126)),"")</f>
        <v>-6.2702594662382796E-4</v>
      </c>
      <c r="O126" s="590"/>
      <c r="P126" s="590"/>
      <c r="Q126" s="590"/>
      <c r="R126" s="731" t="s">
        <v>1039</v>
      </c>
    </row>
    <row r="127" spans="2:18" ht="15.75" x14ac:dyDescent="0.25">
      <c r="B127" s="569" t="s">
        <v>956</v>
      </c>
      <c r="C127" s="587"/>
      <c r="D127" s="587"/>
      <c r="E127" s="587"/>
      <c r="F127" s="587"/>
      <c r="G127" s="587"/>
      <c r="H127" s="591"/>
      <c r="I127" s="591"/>
      <c r="J127" s="591"/>
      <c r="K127" s="587"/>
      <c r="L127" s="592"/>
      <c r="M127" s="587"/>
      <c r="N127" s="587"/>
      <c r="O127" s="574">
        <f>SUM(O15:O30,O36:O77,O80:O96,O101:O112)</f>
        <v>0</v>
      </c>
      <c r="P127" s="574">
        <f>SUM(P15:P30,P36:P77,P80:P96,P101:P112)</f>
        <v>15</v>
      </c>
      <c r="Q127" s="574">
        <f>SUM(Q15:Q30,Q36:Q77,Q80:Q96,Q101:Q112)</f>
        <v>20</v>
      </c>
      <c r="R127" s="731"/>
    </row>
    <row r="128" spans="2:18" ht="15" x14ac:dyDescent="0.2">
      <c r="B128" s="593"/>
      <c r="C128" s="496"/>
      <c r="D128" s="496"/>
      <c r="E128" s="496"/>
      <c r="F128" s="496"/>
      <c r="G128" s="496"/>
      <c r="H128" s="594"/>
      <c r="I128" s="594"/>
      <c r="J128" s="594"/>
      <c r="K128" s="496"/>
      <c r="L128" s="497"/>
      <c r="M128" s="496"/>
      <c r="N128" s="496"/>
      <c r="O128" s="595"/>
      <c r="P128" s="595"/>
      <c r="Q128" s="595"/>
      <c r="R128" s="616"/>
    </row>
    <row r="129" spans="2:18" ht="15.75" x14ac:dyDescent="0.2">
      <c r="B129" s="586" t="s">
        <v>957</v>
      </c>
      <c r="C129" s="691" t="s">
        <v>958</v>
      </c>
      <c r="D129" s="686"/>
      <c r="E129" s="648" t="s">
        <v>852</v>
      </c>
      <c r="F129" s="592">
        <v>1</v>
      </c>
      <c r="G129" s="592">
        <v>90000</v>
      </c>
      <c r="H129" s="588">
        <v>0</v>
      </c>
      <c r="I129" s="588">
        <v>50</v>
      </c>
      <c r="J129" s="597">
        <f>F129*I129</f>
        <v>50</v>
      </c>
      <c r="K129" s="648"/>
      <c r="L129" s="588">
        <v>45</v>
      </c>
      <c r="M129" s="540">
        <f>IF(SUM(J129-L129)=0,"",SUM(L129-J129))</f>
        <v>-5</v>
      </c>
      <c r="N129" s="598">
        <f>IFERROR(IF(SUM(L129-J129)/ABS(J129)=-1,"-",SUM(L129-J129)/ABS(J129)),"")</f>
        <v>-0.1</v>
      </c>
      <c r="O129" s="599"/>
      <c r="P129" s="599"/>
      <c r="Q129" s="599"/>
      <c r="R129" s="601" t="s">
        <v>1051</v>
      </c>
    </row>
    <row r="130" spans="2:18" ht="30" x14ac:dyDescent="0.2">
      <c r="B130" s="586"/>
      <c r="C130" s="811" t="s">
        <v>1049</v>
      </c>
      <c r="D130" s="686"/>
      <c r="E130" s="648" t="s">
        <v>852</v>
      </c>
      <c r="F130" s="592">
        <v>1</v>
      </c>
      <c r="G130" s="592">
        <v>90001</v>
      </c>
      <c r="H130" s="588">
        <v>0</v>
      </c>
      <c r="I130" s="588">
        <v>0</v>
      </c>
      <c r="J130" s="597">
        <v>0</v>
      </c>
      <c r="K130" s="648"/>
      <c r="L130" s="588">
        <v>20</v>
      </c>
      <c r="M130" s="540">
        <f>IF(SUM(J130-L130)=0,"",SUM(L130-J130))</f>
        <v>20</v>
      </c>
      <c r="N130" s="573" t="str">
        <f>IFERROR(IF(SUM(L130-J130)/ABS(J130)=-1,"-",SUM(L130-J130)/ABS(J130)),"")</f>
        <v/>
      </c>
      <c r="O130" s="599"/>
      <c r="P130" s="599"/>
      <c r="Q130" s="599"/>
      <c r="R130" s="601" t="s">
        <v>1067</v>
      </c>
    </row>
    <row r="131" spans="2:18" ht="15.75" x14ac:dyDescent="0.25">
      <c r="B131" s="578" t="s">
        <v>739</v>
      </c>
      <c r="C131" s="579"/>
      <c r="D131" s="579"/>
      <c r="E131" s="579"/>
      <c r="F131" s="579"/>
      <c r="G131" s="579"/>
      <c r="H131" s="580"/>
      <c r="I131" s="581"/>
      <c r="J131" s="581">
        <f>SUM(J129:J130)</f>
        <v>50</v>
      </c>
      <c r="K131" s="715"/>
      <c r="L131" s="582">
        <f>SUM(L129,L130)</f>
        <v>65</v>
      </c>
      <c r="M131" s="717">
        <f>IF(SUM(J130-L131)=0,"",SUM(L131-J130))</f>
        <v>65</v>
      </c>
      <c r="N131" s="583">
        <f>IFERROR(IF(SUM(L131-J131)/ABS(J131)=-1,"-",SUM(L131-J131)/ABS(J131)),"")</f>
        <v>0.3</v>
      </c>
      <c r="O131" s="584"/>
      <c r="P131" s="584"/>
      <c r="Q131" s="584"/>
      <c r="R131" s="718"/>
    </row>
    <row r="132" spans="2:18" ht="15.75" thickBot="1" x14ac:dyDescent="0.25">
      <c r="B132" s="812"/>
      <c r="C132" s="813"/>
      <c r="D132" s="813"/>
      <c r="E132" s="813"/>
      <c r="F132" s="813"/>
      <c r="G132" s="813"/>
      <c r="H132" s="813"/>
      <c r="I132" s="813"/>
      <c r="J132" s="813"/>
      <c r="K132" s="813"/>
      <c r="L132" s="814"/>
      <c r="M132" s="813"/>
      <c r="N132" s="813"/>
      <c r="O132" s="813"/>
      <c r="P132" s="813"/>
      <c r="Q132" s="813"/>
      <c r="R132" s="815"/>
    </row>
  </sheetData>
  <mergeCells count="6">
    <mergeCell ref="B36:B77"/>
    <mergeCell ref="B80:B96"/>
    <mergeCell ref="B101:B112"/>
    <mergeCell ref="O13:Q13"/>
    <mergeCell ref="H13:K13"/>
    <mergeCell ref="L13:N13"/>
  </mergeCells>
  <conditionalFormatting sqref="B131:I131">
    <cfRule type="containsText" dxfId="69" priority="1" operator="containsText" text="deleted">
      <formula>NOT(ISERROR(SEARCH("deleted",B131)))</formula>
    </cfRule>
  </conditionalFormatting>
  <conditionalFormatting sqref="J124 B125:I125 K125:L125 O125:R125">
    <cfRule type="containsText" dxfId="68" priority="127" operator="containsText" text="deleted">
      <formula>NOT(ISERROR(SEARCH("deleted",B124)))</formula>
    </cfRule>
  </conditionalFormatting>
  <conditionalFormatting sqref="J126">
    <cfRule type="containsText" dxfId="67" priority="9" operator="containsText" text="deleted">
      <formula>NOT(ISERROR(SEARCH("deleted",J126)))</formula>
    </cfRule>
  </conditionalFormatting>
  <conditionalFormatting sqref="K131:L131 O131:R131">
    <cfRule type="containsText" dxfId="66" priority="5" operator="containsText" text="deleted">
      <formula>NOT(ISERROR(SEARCH("deleted",K131)))</formula>
    </cfRule>
  </conditionalFormatting>
  <conditionalFormatting sqref="N15:N78 N80:N99 N101:N113 N115:N121 N123:N126">
    <cfRule type="cellIs" dxfId="65" priority="109" operator="between">
      <formula>-2</formula>
      <formula>-0.05001</formula>
    </cfRule>
    <cfRule type="cellIs" dxfId="64" priority="110" operator="between">
      <formula>0.05001</formula>
      <formula>2</formula>
    </cfRule>
    <cfRule type="cellIs" dxfId="63" priority="111" operator="between">
      <formula>-5</formula>
      <formula>5</formula>
    </cfRule>
  </conditionalFormatting>
  <conditionalFormatting sqref="N79 N100">
    <cfRule type="cellIs" dxfId="62" priority="128" operator="between">
      <formula>0.101</formula>
      <formula>1</formula>
    </cfRule>
    <cfRule type="cellIs" dxfId="61" priority="129" operator="between">
      <formula>-0.101</formula>
      <formula>-1</formula>
    </cfRule>
    <cfRule type="cellIs" dxfId="60" priority="130" operator="between">
      <formula>5.1%</formula>
      <formula>10%</formula>
    </cfRule>
    <cfRule type="cellIs" dxfId="59" priority="131" operator="between">
      <formula>-5.1%</formula>
      <formula>-10%</formula>
    </cfRule>
    <cfRule type="cellIs" dxfId="58" priority="132" operator="between">
      <formula>-5%</formula>
      <formula>5%</formula>
    </cfRule>
  </conditionalFormatting>
  <conditionalFormatting sqref="N114">
    <cfRule type="cellIs" dxfId="57" priority="122" operator="between">
      <formula>0.101</formula>
      <formula>1</formula>
    </cfRule>
    <cfRule type="cellIs" dxfId="56" priority="123" operator="between">
      <formula>-0.101</formula>
      <formula>-1</formula>
    </cfRule>
    <cfRule type="cellIs" dxfId="55" priority="124" operator="between">
      <formula>5.1%</formula>
      <formula>10%</formula>
    </cfRule>
    <cfRule type="cellIs" dxfId="54" priority="125" operator="between">
      <formula>-5.1%</formula>
      <formula>-10%</formula>
    </cfRule>
    <cfRule type="cellIs" dxfId="53" priority="126" operator="between">
      <formula>-5%</formula>
      <formula>5%</formula>
    </cfRule>
  </conditionalFormatting>
  <conditionalFormatting sqref="N129:N131">
    <cfRule type="cellIs" dxfId="52" priority="2" operator="between">
      <formula>-2</formula>
      <formula>-0.05001</formula>
    </cfRule>
    <cfRule type="cellIs" dxfId="51" priority="3" operator="between">
      <formula>0.05001</formula>
      <formula>2</formula>
    </cfRule>
    <cfRule type="cellIs" dxfId="50" priority="4" operator="between">
      <formula>-5</formula>
      <formula>5</formula>
    </cfRule>
  </conditionalFormatting>
  <printOptions gridLines="1"/>
  <pageMargins left="0.47244094488188981" right="0.39370078740157483" top="0.74803149606299213" bottom="0.74803149606299213" header="0.31496062992125984" footer="0.31496062992125984"/>
  <pageSetup paperSize="8" scale="71" fitToHeight="0" orientation="landscape" r:id="rId1"/>
  <headerFooter>
    <oddFooter>&amp;C&amp;P</oddFooter>
  </headerFooter>
  <rowBreaks count="3" manualBreakCount="3">
    <brk id="55" min="1" max="17" man="1"/>
    <brk id="93" min="1" max="17" man="1"/>
    <brk id="130" min="1"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sType xmlns="115cab4d-6f10-452d-be6b-9948dc02e1cd" xsi:nil="true"/>
    <TaxCatchAll xmlns="cab06639-4b0c-4205-80b4-0b156190631b" xsi:nil="true"/>
    <Classification xmlns="115cab4d-6f10-452d-be6b-9948dc02e1cd" xsi:nil="true"/>
    <Owner xmlns="115cab4d-6f10-452d-be6b-9948dc02e1cd">
      <UserInfo>
        <DisplayName/>
        <AccountId xsi:nil="true"/>
        <AccountType/>
      </UserInfo>
    </Owner>
    <lcf76f155ced4ddcb4097134ff3c332f xmlns="115cab4d-6f10-452d-be6b-9948dc02e1cd">
      <Terms xmlns="http://schemas.microsoft.com/office/infopath/2007/PartnerControls"/>
    </lcf76f155ced4ddcb4097134ff3c332f>
    <Status xmlns="115cab4d-6f10-452d-be6b-9948dc02e1cd">Not started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AFB0BF72AA8D48AE924ADFB66F7EED" ma:contentTypeVersion="21" ma:contentTypeDescription="Create a new document." ma:contentTypeScope="" ma:versionID="37c03282ab5c0a7cb5036435773bd301">
  <xsd:schema xmlns:xsd="http://www.w3.org/2001/XMLSchema" xmlns:xs="http://www.w3.org/2001/XMLSchema" xmlns:p="http://schemas.microsoft.com/office/2006/metadata/properties" xmlns:ns2="115cab4d-6f10-452d-be6b-9948dc02e1cd" xmlns:ns3="cab06639-4b0c-4205-80b4-0b156190631b" targetNamespace="http://schemas.microsoft.com/office/2006/metadata/properties" ma:root="true" ma:fieldsID="eb6f04274324f0e94454f9c631dd6a40" ns2:_="" ns3:_="">
    <xsd:import namespace="115cab4d-6f10-452d-be6b-9948dc02e1cd"/>
    <xsd:import namespace="cab06639-4b0c-4205-80b4-0b156190631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FilesType" minOccurs="0"/>
                <xsd:element ref="ns2:Owner"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Classification" minOccurs="0"/>
                <xsd:element ref="ns2:MediaLengthInSeconds" minOccurs="0"/>
                <xsd:element ref="ns2:MediaServiceLocation" minOccurs="0"/>
                <xsd:element ref="ns2:lcf76f155ced4ddcb4097134ff3c332f" minOccurs="0"/>
                <xsd:element ref="ns3:TaxCatchAll" minOccurs="0"/>
                <xsd:element ref="ns2: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5cab4d-6f10-452d-be6b-9948dc02e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ilesType" ma:index="14" nillable="true" ma:displayName="Files Type" ma:format="Dropdown" ma:internalName="FilesType">
      <xsd:simpleType>
        <xsd:restriction base="dms:Choice">
          <xsd:enumeration value="Files Summary"/>
          <xsd:enumeration value="Ready to Print"/>
        </xsd:restriction>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lassification" ma:index="21" nillable="true" ma:displayName="Classification" ma:format="Dropdown" ma:internalName="Classification">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bff8f57-f0a0-4b7f-9cbb-df478fdc822b" ma:termSetId="09814cd3-568e-fe90-9814-8d621ff8fb84" ma:anchorId="fba54fb3-c3e1-fe81-a776-ca4b69148c4d" ma:open="true" ma:isKeyword="false">
      <xsd:complexType>
        <xsd:sequence>
          <xsd:element ref="pc:Terms" minOccurs="0" maxOccurs="1"/>
        </xsd:sequence>
      </xsd:complexType>
    </xsd:element>
    <xsd:element name="Status" ma:index="27" nillable="true" ma:displayName="Status" ma:default="Not started" ma:format="Dropdown" ma:internalName="Status">
      <xsd:simpleType>
        <xsd:restriction base="dms:Choice">
          <xsd:enumeration value="Not started"/>
          <xsd:enumeration value="Working on now"/>
          <xsd:enumeration value="Finished"/>
          <xsd:enumeration value="Hold - need answers"/>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b06639-4b0c-4205-80b4-0b15619063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eb72d11c-62ca-41c8-bdb0-2f18c9805b2f}" ma:internalName="TaxCatchAll" ma:showField="CatchAllData" ma:web="cab06639-4b0c-4205-80b4-0b15619063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C6779-D36D-4C7A-9930-6B31DF27F0F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cab06639-4b0c-4205-80b4-0b156190631b"/>
    <ds:schemaRef ds:uri="http://purl.org/dc/elements/1.1/"/>
    <ds:schemaRef ds:uri="http://schemas.microsoft.com/office/2006/metadata/properties"/>
    <ds:schemaRef ds:uri="115cab4d-6f10-452d-be6b-9948dc02e1cd"/>
    <ds:schemaRef ds:uri="http://www.w3.org/XML/1998/namespace"/>
    <ds:schemaRef ds:uri="http://purl.org/dc/dcmitype/"/>
  </ds:schemaRefs>
</ds:datastoreItem>
</file>

<file path=customXml/itemProps2.xml><?xml version="1.0" encoding="utf-8"?>
<ds:datastoreItem xmlns:ds="http://schemas.openxmlformats.org/officeDocument/2006/customXml" ds:itemID="{F1D43F3E-ADC7-415F-9670-A3E02F338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5cab4d-6f10-452d-be6b-9948dc02e1cd"/>
    <ds:schemaRef ds:uri="cab06639-4b0c-4205-80b4-0b1561906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C2D233-D719-4837-A046-50B048F79E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Room Names</vt:lpstr>
      <vt:lpstr>SoA Example Guide</vt:lpstr>
      <vt:lpstr>SoA Guide Cover Sheet</vt:lpstr>
      <vt:lpstr>1-HPU VERSION REGISTER</vt:lpstr>
      <vt:lpstr>DO NOT EDIT</vt:lpstr>
      <vt:lpstr>2-HPU SOA for RECORD</vt:lpstr>
      <vt:lpstr>3-SoA Summary</vt:lpstr>
      <vt:lpstr>4-SoA Example - Brief Dept 1</vt:lpstr>
      <vt:lpstr>5-SoA Example - Designed Dept 1</vt:lpstr>
      <vt:lpstr>AHFG Calcs_Summary</vt:lpstr>
      <vt:lpstr>AreaSUM Example</vt:lpstr>
      <vt:lpstr>'1-HPU VERSION REGISTER'!Print_Area</vt:lpstr>
      <vt:lpstr>'2-HPU SOA for RECORD'!Print_Area</vt:lpstr>
      <vt:lpstr>'4-SoA Example - Brief Dept 1'!Print_Area</vt:lpstr>
      <vt:lpstr>'5-SoA Example - Designed Dept 1'!Print_Area</vt:lpstr>
      <vt:lpstr>'SoA Example Guide'!Print_Area</vt:lpstr>
      <vt:lpstr>'2-HPU SOA for RECORD'!Print_Titles</vt:lpstr>
      <vt:lpstr>'4-SoA Example - Brief Dept 1'!Print_Titles</vt:lpstr>
      <vt:lpstr>'5-SoA Example - Designed Dept 1'!Print_Titles</vt:lpstr>
      <vt:lpstr>'SoA Example Guide'!Print_Titles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Jemma Sergent</dc:creator>
  <cp:keywords/>
  <dc:description/>
  <cp:lastModifiedBy>Jeanette Cooke</cp:lastModifiedBy>
  <cp:revision/>
  <cp:lastPrinted>2023-08-07T23:18:34Z</cp:lastPrinted>
  <dcterms:created xsi:type="dcterms:W3CDTF">2021-10-25T22:10:09Z</dcterms:created>
  <dcterms:modified xsi:type="dcterms:W3CDTF">2023-08-22T01:43:41Z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0x0101040000C882126429BB4290855C7DC7166728</vt:lpwstr>
  </property>
  <property fmtid="{D5CDD505-2E9C-101B-9397-08002B2CF9AE}" pid="3" name="TeamID">
    <vt:lpwstr>;#Facility Design;#</vt:lpwstr>
  </property>
  <property fmtid="{D5CDD505-2E9C-101B-9397-08002B2CF9AE}" pid="4" name="MediaServiceImageTags">
    <vt:lpwstr/>
  </property>
  <property fmtid="{D5CDD505-2E9C-101B-9397-08002B2CF9AE}" pid="5" name="d65eeeaccac147a2976cca470bd7ff68">
    <vt:lpwstr/>
  </property>
  <property fmtid="{D5CDD505-2E9C-101B-9397-08002B2CF9AE}" pid="6" name="MoH Business Function">
    <vt:lpwstr/>
  </property>
</Properties>
</file>